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 activeTab="4"/>
  </bookViews>
  <sheets>
    <sheet name="Демографя .Ест. дв-е" sheetId="1" r:id="rId1"/>
    <sheet name="Структура смертности по классам" sheetId="2" r:id="rId2"/>
    <sheet name="Структура смертности по кл 2" sheetId="3" r:id="rId3"/>
    <sheet name="Травмы" sheetId="4" r:id="rId4"/>
    <sheet name="Травмы трудосп" sheetId="5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U18" i="5" l="1"/>
  <c r="V18" i="5" s="1"/>
  <c r="T18" i="5"/>
  <c r="R18" i="5"/>
  <c r="P18" i="5"/>
  <c r="N18" i="5"/>
  <c r="L18" i="5"/>
  <c r="J18" i="5"/>
  <c r="F18" i="5"/>
  <c r="D18" i="5"/>
  <c r="S17" i="5"/>
  <c r="T17" i="5" s="1"/>
  <c r="R17" i="5"/>
  <c r="Q17" i="5"/>
  <c r="Q19" i="5" s="1"/>
  <c r="O17" i="5"/>
  <c r="P17" i="5" s="1"/>
  <c r="N17" i="5"/>
  <c r="M17" i="5"/>
  <c r="M19" i="5" s="1"/>
  <c r="K17" i="5"/>
  <c r="L17" i="5" s="1"/>
  <c r="J17" i="5"/>
  <c r="I17" i="5"/>
  <c r="I19" i="5" s="1"/>
  <c r="F17" i="5"/>
  <c r="E17" i="5"/>
  <c r="E19" i="5" s="1"/>
  <c r="C17" i="5"/>
  <c r="D17" i="5" s="1"/>
  <c r="V16" i="5"/>
  <c r="U16" i="5"/>
  <c r="T16" i="5"/>
  <c r="R16" i="5"/>
  <c r="P16" i="5"/>
  <c r="N16" i="5"/>
  <c r="L16" i="5"/>
  <c r="J16" i="5"/>
  <c r="F16" i="5"/>
  <c r="D16" i="5"/>
  <c r="U15" i="5"/>
  <c r="V15" i="5" s="1"/>
  <c r="T15" i="5"/>
  <c r="R15" i="5"/>
  <c r="P15" i="5"/>
  <c r="N15" i="5"/>
  <c r="L15" i="5"/>
  <c r="J15" i="5"/>
  <c r="F15" i="5"/>
  <c r="D15" i="5"/>
  <c r="U14" i="5"/>
  <c r="V14" i="5" s="1"/>
  <c r="T14" i="5"/>
  <c r="R14" i="5"/>
  <c r="P14" i="5"/>
  <c r="N14" i="5"/>
  <c r="L14" i="5"/>
  <c r="J14" i="5"/>
  <c r="F14" i="5"/>
  <c r="D14" i="5"/>
  <c r="U13" i="5"/>
  <c r="V13" i="5" s="1"/>
  <c r="T13" i="5"/>
  <c r="R13" i="5"/>
  <c r="P13" i="5"/>
  <c r="N13" i="5"/>
  <c r="L13" i="5"/>
  <c r="J13" i="5"/>
  <c r="F13" i="5"/>
  <c r="D13" i="5"/>
  <c r="V12" i="5"/>
  <c r="T12" i="5"/>
  <c r="R12" i="5"/>
  <c r="P12" i="5"/>
  <c r="N12" i="5"/>
  <c r="L12" i="5"/>
  <c r="J12" i="5"/>
  <c r="F12" i="5"/>
  <c r="D12" i="5"/>
  <c r="V11" i="5"/>
  <c r="U11" i="5"/>
  <c r="T11" i="5"/>
  <c r="R11" i="5"/>
  <c r="P11" i="5"/>
  <c r="N11" i="5"/>
  <c r="L11" i="5"/>
  <c r="J11" i="5"/>
  <c r="F11" i="5"/>
  <c r="D11" i="5"/>
  <c r="V10" i="5"/>
  <c r="T10" i="5"/>
  <c r="R10" i="5"/>
  <c r="P10" i="5"/>
  <c r="N10" i="5"/>
  <c r="L10" i="5"/>
  <c r="J10" i="5"/>
  <c r="F10" i="5"/>
  <c r="D10" i="5"/>
  <c r="U9" i="5"/>
  <c r="V9" i="5" s="1"/>
  <c r="T9" i="5"/>
  <c r="R9" i="5"/>
  <c r="P9" i="5"/>
  <c r="N9" i="5"/>
  <c r="L9" i="5"/>
  <c r="J9" i="5"/>
  <c r="F9" i="5"/>
  <c r="D9" i="5"/>
  <c r="U8" i="5"/>
  <c r="V8" i="5" s="1"/>
  <c r="T8" i="5"/>
  <c r="R8" i="5"/>
  <c r="P8" i="5"/>
  <c r="N8" i="5"/>
  <c r="L8" i="5"/>
  <c r="J8" i="5"/>
  <c r="F8" i="5"/>
  <c r="D8" i="5"/>
  <c r="V7" i="5"/>
  <c r="T7" i="5"/>
  <c r="R7" i="5"/>
  <c r="P7" i="5"/>
  <c r="N7" i="5"/>
  <c r="L7" i="5"/>
  <c r="J7" i="5"/>
  <c r="F7" i="5"/>
  <c r="D7" i="5"/>
  <c r="M22" i="5" l="1"/>
  <c r="N19" i="5"/>
  <c r="N22" i="5" s="1"/>
  <c r="I22" i="5"/>
  <c r="J19" i="5"/>
  <c r="J22" i="5" s="1"/>
  <c r="E22" i="5"/>
  <c r="F19" i="5"/>
  <c r="F22" i="5" s="1"/>
  <c r="Q22" i="5"/>
  <c r="R19" i="5"/>
  <c r="R22" i="5" s="1"/>
  <c r="U17" i="5"/>
  <c r="C19" i="5"/>
  <c r="I20" i="5" s="1"/>
  <c r="K19" i="5"/>
  <c r="O19" i="5"/>
  <c r="S19" i="5"/>
  <c r="D6" i="4"/>
  <c r="F6" i="4"/>
  <c r="J6" i="4"/>
  <c r="L6" i="4"/>
  <c r="N6" i="4"/>
  <c r="P6" i="4"/>
  <c r="R6" i="4"/>
  <c r="T6" i="4"/>
  <c r="V6" i="4"/>
  <c r="D7" i="4"/>
  <c r="F7" i="4"/>
  <c r="J7" i="4"/>
  <c r="L7" i="4"/>
  <c r="N7" i="4"/>
  <c r="P7" i="4"/>
  <c r="R7" i="4"/>
  <c r="T7" i="4"/>
  <c r="V7" i="4"/>
  <c r="D8" i="4"/>
  <c r="F8" i="4"/>
  <c r="J8" i="4"/>
  <c r="L8" i="4"/>
  <c r="N8" i="4"/>
  <c r="P8" i="4"/>
  <c r="R8" i="4"/>
  <c r="T8" i="4"/>
  <c r="U8" i="4"/>
  <c r="V8" i="4"/>
  <c r="D9" i="4"/>
  <c r="F9" i="4"/>
  <c r="J9" i="4"/>
  <c r="L9" i="4"/>
  <c r="N9" i="4"/>
  <c r="P9" i="4"/>
  <c r="R9" i="4"/>
  <c r="T9" i="4"/>
  <c r="U9" i="4"/>
  <c r="V9" i="4" s="1"/>
  <c r="D10" i="4"/>
  <c r="F10" i="4"/>
  <c r="J10" i="4"/>
  <c r="L10" i="4"/>
  <c r="N10" i="4"/>
  <c r="P10" i="4"/>
  <c r="R10" i="4"/>
  <c r="T10" i="4"/>
  <c r="U10" i="4"/>
  <c r="V10" i="4" s="1"/>
  <c r="D11" i="4"/>
  <c r="F11" i="4"/>
  <c r="J11" i="4"/>
  <c r="L11" i="4"/>
  <c r="N11" i="4"/>
  <c r="P11" i="4"/>
  <c r="R11" i="4"/>
  <c r="T11" i="4"/>
  <c r="U11" i="4"/>
  <c r="V11" i="4" s="1"/>
  <c r="D12" i="4"/>
  <c r="F12" i="4"/>
  <c r="J12" i="4"/>
  <c r="L12" i="4"/>
  <c r="N12" i="4"/>
  <c r="P12" i="4"/>
  <c r="R12" i="4"/>
  <c r="T12" i="4"/>
  <c r="U12" i="4"/>
  <c r="V12" i="4" s="1"/>
  <c r="D13" i="4"/>
  <c r="F13" i="4"/>
  <c r="J13" i="4"/>
  <c r="L13" i="4"/>
  <c r="N13" i="4"/>
  <c r="P13" i="4"/>
  <c r="R13" i="4"/>
  <c r="T13" i="4"/>
  <c r="V13" i="4"/>
  <c r="D14" i="4"/>
  <c r="F14" i="4"/>
  <c r="J14" i="4"/>
  <c r="L14" i="4"/>
  <c r="N14" i="4"/>
  <c r="P14" i="4"/>
  <c r="R14" i="4"/>
  <c r="T14" i="4"/>
  <c r="V14" i="4"/>
  <c r="D15" i="4"/>
  <c r="F15" i="4"/>
  <c r="J15" i="4"/>
  <c r="L15" i="4"/>
  <c r="N15" i="4"/>
  <c r="P15" i="4"/>
  <c r="R15" i="4"/>
  <c r="T15" i="4"/>
  <c r="V15" i="4"/>
  <c r="C16" i="4"/>
  <c r="D16" i="4" s="1"/>
  <c r="E16" i="4"/>
  <c r="F16" i="4"/>
  <c r="I16" i="4"/>
  <c r="J16" i="4"/>
  <c r="K16" i="4"/>
  <c r="L16" i="4" s="1"/>
  <c r="M16" i="4"/>
  <c r="N16" i="4"/>
  <c r="O16" i="4"/>
  <c r="P16" i="4" s="1"/>
  <c r="Q16" i="4"/>
  <c r="R16" i="4"/>
  <c r="S16" i="4"/>
  <c r="T16" i="4" s="1"/>
  <c r="U16" i="4"/>
  <c r="V16" i="4"/>
  <c r="D17" i="4"/>
  <c r="F17" i="4"/>
  <c r="J17" i="4"/>
  <c r="L17" i="4"/>
  <c r="N17" i="4"/>
  <c r="P17" i="4"/>
  <c r="R17" i="4"/>
  <c r="T17" i="4"/>
  <c r="V17" i="4"/>
  <c r="C18" i="4"/>
  <c r="C21" i="4" s="1"/>
  <c r="D18" i="4"/>
  <c r="D21" i="4" s="1"/>
  <c r="E18" i="4"/>
  <c r="F18" i="4" s="1"/>
  <c r="F21" i="4" s="1"/>
  <c r="I18" i="4"/>
  <c r="J18" i="4" s="1"/>
  <c r="J21" i="4" s="1"/>
  <c r="K18" i="4"/>
  <c r="K21" i="4" s="1"/>
  <c r="L18" i="4"/>
  <c r="L21" i="4" s="1"/>
  <c r="M18" i="4"/>
  <c r="N18" i="4" s="1"/>
  <c r="N21" i="4" s="1"/>
  <c r="O18" i="4"/>
  <c r="O21" i="4" s="1"/>
  <c r="P18" i="4"/>
  <c r="P21" i="4" s="1"/>
  <c r="Q18" i="4"/>
  <c r="R18" i="4" s="1"/>
  <c r="R21" i="4" s="1"/>
  <c r="S18" i="4"/>
  <c r="S21" i="4" s="1"/>
  <c r="T18" i="4"/>
  <c r="T21" i="4" s="1"/>
  <c r="U18" i="4"/>
  <c r="V18" i="4" s="1"/>
  <c r="V21" i="4" s="1"/>
  <c r="E19" i="4"/>
  <c r="I19" i="4"/>
  <c r="K19" i="4"/>
  <c r="O19" i="4"/>
  <c r="Q19" i="4"/>
  <c r="U19" i="4"/>
  <c r="E21" i="4"/>
  <c r="I21" i="4"/>
  <c r="M21" i="4"/>
  <c r="Q21" i="4"/>
  <c r="U21" i="4"/>
  <c r="AA18" i="3"/>
  <c r="AA17" i="3"/>
  <c r="AA19" i="3" s="1"/>
  <c r="V17" i="3"/>
  <c r="V19" i="3" s="1"/>
  <c r="U17" i="3"/>
  <c r="U19" i="3" s="1"/>
  <c r="T17" i="3"/>
  <c r="T19" i="3" s="1"/>
  <c r="S17" i="3"/>
  <c r="S19" i="3" s="1"/>
  <c r="R17" i="3"/>
  <c r="R19" i="3" s="1"/>
  <c r="Q17" i="3"/>
  <c r="P17" i="3"/>
  <c r="P19" i="3" s="1"/>
  <c r="O17" i="3"/>
  <c r="O19" i="3" s="1"/>
  <c r="N17" i="3"/>
  <c r="N19" i="3" s="1"/>
  <c r="M17" i="3"/>
  <c r="M19" i="3" s="1"/>
  <c r="L17" i="3"/>
  <c r="L19" i="3" s="1"/>
  <c r="K17" i="3"/>
  <c r="K19" i="3" s="1"/>
  <c r="J17" i="3"/>
  <c r="J19" i="3" s="1"/>
  <c r="I17" i="3"/>
  <c r="I19" i="3" s="1"/>
  <c r="H17" i="3"/>
  <c r="H19" i="3" s="1"/>
  <c r="G17" i="3"/>
  <c r="F17" i="3"/>
  <c r="F19" i="3" s="1"/>
  <c r="E17" i="3"/>
  <c r="E19" i="3" s="1"/>
  <c r="D17" i="3"/>
  <c r="D19" i="3" s="1"/>
  <c r="AA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JA15" i="3"/>
  <c r="IZ15" i="3"/>
  <c r="IY15" i="3"/>
  <c r="IX15" i="3"/>
  <c r="IW15" i="3"/>
  <c r="IV15" i="3"/>
  <c r="IU15" i="3"/>
  <c r="IT15" i="3"/>
  <c r="IS15" i="3"/>
  <c r="IR15" i="3"/>
  <c r="IQ15" i="3"/>
  <c r="IP15" i="3"/>
  <c r="IO15" i="3"/>
  <c r="IN15" i="3"/>
  <c r="IM15" i="3"/>
  <c r="IL15" i="3"/>
  <c r="IK15" i="3"/>
  <c r="IJ15" i="3"/>
  <c r="II15" i="3"/>
  <c r="IH15" i="3"/>
  <c r="IG15" i="3"/>
  <c r="IF15" i="3"/>
  <c r="IE15" i="3"/>
  <c r="ID15" i="3"/>
  <c r="IC15" i="3"/>
  <c r="IB15" i="3"/>
  <c r="IA15" i="3"/>
  <c r="HZ15" i="3"/>
  <c r="HY15" i="3"/>
  <c r="HX15" i="3"/>
  <c r="HW15" i="3"/>
  <c r="HV15" i="3"/>
  <c r="HU15" i="3"/>
  <c r="HT15" i="3"/>
  <c r="HS15" i="3"/>
  <c r="HR15" i="3"/>
  <c r="HQ15" i="3"/>
  <c r="HP15" i="3"/>
  <c r="HO15" i="3"/>
  <c r="HN15" i="3"/>
  <c r="HM15" i="3"/>
  <c r="HL15" i="3"/>
  <c r="HK15" i="3"/>
  <c r="HJ15" i="3"/>
  <c r="HI15" i="3"/>
  <c r="HH15" i="3"/>
  <c r="HG15" i="3"/>
  <c r="HF15" i="3"/>
  <c r="HE15" i="3"/>
  <c r="HD15" i="3"/>
  <c r="HC15" i="3"/>
  <c r="HB15" i="3"/>
  <c r="HA15" i="3"/>
  <c r="GZ15" i="3"/>
  <c r="GY15" i="3"/>
  <c r="GX15" i="3"/>
  <c r="GW15" i="3"/>
  <c r="GV15" i="3"/>
  <c r="GU15" i="3"/>
  <c r="GT15" i="3"/>
  <c r="GS15" i="3"/>
  <c r="GR15" i="3"/>
  <c r="GQ15" i="3"/>
  <c r="GP15" i="3"/>
  <c r="GO15" i="3"/>
  <c r="GN15" i="3"/>
  <c r="GM15" i="3"/>
  <c r="GL15" i="3"/>
  <c r="GK15" i="3"/>
  <c r="GJ15" i="3"/>
  <c r="GI15" i="3"/>
  <c r="GH15" i="3"/>
  <c r="GG15" i="3"/>
  <c r="GF15" i="3"/>
  <c r="GE15" i="3"/>
  <c r="GD15" i="3"/>
  <c r="GC15" i="3"/>
  <c r="GB15" i="3"/>
  <c r="GA15" i="3"/>
  <c r="FZ15" i="3"/>
  <c r="FY15" i="3"/>
  <c r="FX15" i="3"/>
  <c r="FW15" i="3"/>
  <c r="FV15" i="3"/>
  <c r="FU15" i="3"/>
  <c r="FT15" i="3"/>
  <c r="FS15" i="3"/>
  <c r="FR15" i="3"/>
  <c r="FQ15" i="3"/>
  <c r="FP15" i="3"/>
  <c r="FO15" i="3"/>
  <c r="FN15" i="3"/>
  <c r="FM15" i="3"/>
  <c r="FL15" i="3"/>
  <c r="FK15" i="3"/>
  <c r="FJ15" i="3"/>
  <c r="FI15" i="3"/>
  <c r="FH15" i="3"/>
  <c r="FG15" i="3"/>
  <c r="FF15" i="3"/>
  <c r="FE15" i="3"/>
  <c r="FD15" i="3"/>
  <c r="FC15" i="3"/>
  <c r="FB15" i="3"/>
  <c r="FA15" i="3"/>
  <c r="EZ15" i="3"/>
  <c r="EY15" i="3"/>
  <c r="EX15" i="3"/>
  <c r="EW15" i="3"/>
  <c r="EV15" i="3"/>
  <c r="EU15" i="3"/>
  <c r="ET15" i="3"/>
  <c r="ES15" i="3"/>
  <c r="ER15" i="3"/>
  <c r="EQ15" i="3"/>
  <c r="EP15" i="3"/>
  <c r="EO15" i="3"/>
  <c r="EN15" i="3"/>
  <c r="EM15" i="3"/>
  <c r="EL15" i="3"/>
  <c r="EK15" i="3"/>
  <c r="EJ15" i="3"/>
  <c r="EI15" i="3"/>
  <c r="EH15" i="3"/>
  <c r="EG15" i="3"/>
  <c r="EF15" i="3"/>
  <c r="EE15" i="3"/>
  <c r="ED15" i="3"/>
  <c r="EC15" i="3"/>
  <c r="EB15" i="3"/>
  <c r="EA15" i="3"/>
  <c r="DZ15" i="3"/>
  <c r="DY15" i="3"/>
  <c r="DX15" i="3"/>
  <c r="DW15" i="3"/>
  <c r="DV15" i="3"/>
  <c r="DU15" i="3"/>
  <c r="DT15" i="3"/>
  <c r="DS15" i="3"/>
  <c r="DR15" i="3"/>
  <c r="DQ15" i="3"/>
  <c r="DP15" i="3"/>
  <c r="DO15" i="3"/>
  <c r="DN15" i="3"/>
  <c r="DM15" i="3"/>
  <c r="DL15" i="3"/>
  <c r="DK15" i="3"/>
  <c r="DJ15" i="3"/>
  <c r="DI15" i="3"/>
  <c r="DH15" i="3"/>
  <c r="DG15" i="3"/>
  <c r="DF15" i="3"/>
  <c r="DE15" i="3"/>
  <c r="DD15" i="3"/>
  <c r="DC15" i="3"/>
  <c r="DB15" i="3"/>
  <c r="DA15" i="3"/>
  <c r="CZ15" i="3"/>
  <c r="CY15" i="3"/>
  <c r="CX15" i="3"/>
  <c r="CW15" i="3"/>
  <c r="CV15" i="3"/>
  <c r="CU15" i="3"/>
  <c r="CT15" i="3"/>
  <c r="CS15" i="3"/>
  <c r="CR15" i="3"/>
  <c r="CQ15" i="3"/>
  <c r="CP15" i="3"/>
  <c r="CO15" i="3"/>
  <c r="CN15" i="3"/>
  <c r="CM15" i="3"/>
  <c r="CL15" i="3"/>
  <c r="CK15" i="3"/>
  <c r="CJ15" i="3"/>
  <c r="CI15" i="3"/>
  <c r="CH15" i="3"/>
  <c r="CG15" i="3"/>
  <c r="CF15" i="3"/>
  <c r="CE15" i="3"/>
  <c r="CD15" i="3"/>
  <c r="CC15" i="3"/>
  <c r="CB15" i="3"/>
  <c r="CA15" i="3"/>
  <c r="BZ15" i="3"/>
  <c r="BY15" i="3"/>
  <c r="BX15" i="3"/>
  <c r="BW15" i="3"/>
  <c r="BV15" i="3"/>
  <c r="BU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F15" i="3"/>
  <c r="BE15" i="3"/>
  <c r="BD15" i="3"/>
  <c r="BC15" i="3"/>
  <c r="BB15" i="3"/>
  <c r="BA15" i="3"/>
  <c r="AZ15" i="3"/>
  <c r="AY15" i="3"/>
  <c r="AX15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AA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AA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AA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AA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AA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AA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AA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AA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A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AA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R21" i="2"/>
  <c r="D16" i="2"/>
  <c r="V15" i="2"/>
  <c r="V17" i="2" s="1"/>
  <c r="U15" i="2"/>
  <c r="U17" i="2" s="1"/>
  <c r="T15" i="2"/>
  <c r="T17" i="2" s="1"/>
  <c r="S15" i="2"/>
  <c r="S17" i="2" s="1"/>
  <c r="R15" i="2"/>
  <c r="R17" i="2" s="1"/>
  <c r="R18" i="2" s="1"/>
  <c r="Q15" i="2"/>
  <c r="Q17" i="2" s="1"/>
  <c r="P15" i="2"/>
  <c r="P17" i="2" s="1"/>
  <c r="O15" i="2"/>
  <c r="O17" i="2" s="1"/>
  <c r="N15" i="2"/>
  <c r="N17" i="2" s="1"/>
  <c r="M15" i="2"/>
  <c r="M17" i="2" s="1"/>
  <c r="L15" i="2"/>
  <c r="L17" i="2" s="1"/>
  <c r="K15" i="2"/>
  <c r="K17" i="2" s="1"/>
  <c r="J15" i="2"/>
  <c r="J17" i="2" s="1"/>
  <c r="I15" i="2"/>
  <c r="I17" i="2" s="1"/>
  <c r="H15" i="2"/>
  <c r="H17" i="2" s="1"/>
  <c r="G15" i="2"/>
  <c r="G17" i="2" s="1"/>
  <c r="F15" i="2"/>
  <c r="F17" i="2" s="1"/>
  <c r="E15" i="2"/>
  <c r="E17" i="2" s="1"/>
  <c r="D14" i="2"/>
  <c r="D13" i="2"/>
  <c r="D12" i="2"/>
  <c r="D11" i="2"/>
  <c r="D10" i="2"/>
  <c r="D9" i="2"/>
  <c r="D8" i="2"/>
  <c r="D7" i="2"/>
  <c r="D6" i="2"/>
  <c r="D5" i="2"/>
  <c r="D15" i="2" s="1"/>
  <c r="D17" i="2" s="1"/>
  <c r="D19" i="2" s="1"/>
  <c r="D21" i="2" s="1"/>
  <c r="V20" i="1"/>
  <c r="Z18" i="1"/>
  <c r="Z20" i="1" s="1"/>
  <c r="T18" i="1"/>
  <c r="J18" i="1"/>
  <c r="P18" i="1" s="1"/>
  <c r="P20" i="1" s="1"/>
  <c r="W17" i="1"/>
  <c r="J17" i="1"/>
  <c r="P17" i="1" s="1"/>
  <c r="I17" i="1"/>
  <c r="H17" i="1"/>
  <c r="G17" i="1"/>
  <c r="F17" i="1"/>
  <c r="E17" i="1"/>
  <c r="O17" i="1" s="1"/>
  <c r="D17" i="1"/>
  <c r="N17" i="1" s="1"/>
  <c r="P16" i="1"/>
  <c r="L16" i="1"/>
  <c r="L18" i="1" s="1"/>
  <c r="L20" i="1" s="1"/>
  <c r="J16" i="1"/>
  <c r="W15" i="1"/>
  <c r="M15" i="1"/>
  <c r="J15" i="1"/>
  <c r="P15" i="1" s="1"/>
  <c r="I15" i="1"/>
  <c r="H15" i="1"/>
  <c r="G15" i="1"/>
  <c r="F15" i="1"/>
  <c r="E15" i="1"/>
  <c r="O15" i="1" s="1"/>
  <c r="D15" i="1"/>
  <c r="W14" i="1"/>
  <c r="J14" i="1"/>
  <c r="P14" i="1" s="1"/>
  <c r="I14" i="1"/>
  <c r="H14" i="1"/>
  <c r="G14" i="1"/>
  <c r="F14" i="1"/>
  <c r="E14" i="1"/>
  <c r="D14" i="1"/>
  <c r="W13" i="1"/>
  <c r="J13" i="1"/>
  <c r="P13" i="1" s="1"/>
  <c r="I13" i="1"/>
  <c r="H13" i="1"/>
  <c r="G13" i="1"/>
  <c r="F13" i="1"/>
  <c r="E13" i="1"/>
  <c r="M13" i="1" s="1"/>
  <c r="D13" i="1"/>
  <c r="W12" i="1"/>
  <c r="J12" i="1"/>
  <c r="P12" i="1" s="1"/>
  <c r="I12" i="1"/>
  <c r="H12" i="1"/>
  <c r="G12" i="1"/>
  <c r="F12" i="1"/>
  <c r="X12" i="1" s="1"/>
  <c r="Y12" i="1" s="1"/>
  <c r="E12" i="1"/>
  <c r="D12" i="1"/>
  <c r="W11" i="1"/>
  <c r="J11" i="1"/>
  <c r="P11" i="1" s="1"/>
  <c r="I11" i="1"/>
  <c r="H11" i="1"/>
  <c r="G11" i="1"/>
  <c r="F11" i="1"/>
  <c r="X11" i="1" s="1"/>
  <c r="Y11" i="1" s="1"/>
  <c r="E11" i="1"/>
  <c r="M11" i="1" s="1"/>
  <c r="D11" i="1"/>
  <c r="W10" i="1"/>
  <c r="O10" i="1"/>
  <c r="J10" i="1"/>
  <c r="P10" i="1" s="1"/>
  <c r="I10" i="1"/>
  <c r="H10" i="1"/>
  <c r="G10" i="1"/>
  <c r="F10" i="1"/>
  <c r="E10" i="1"/>
  <c r="D10" i="1"/>
  <c r="W9" i="1"/>
  <c r="J9" i="1"/>
  <c r="P9" i="1" s="1"/>
  <c r="I9" i="1"/>
  <c r="H9" i="1"/>
  <c r="G9" i="1"/>
  <c r="F9" i="1"/>
  <c r="E9" i="1"/>
  <c r="M9" i="1" s="1"/>
  <c r="D9" i="1"/>
  <c r="AA9" i="1" s="1"/>
  <c r="W8" i="1"/>
  <c r="J8" i="1"/>
  <c r="P8" i="1" s="1"/>
  <c r="I8" i="1"/>
  <c r="H8" i="1"/>
  <c r="G8" i="1"/>
  <c r="F8" i="1"/>
  <c r="E8" i="1"/>
  <c r="O8" i="1" s="1"/>
  <c r="D8" i="1"/>
  <c r="W7" i="1"/>
  <c r="J7" i="1"/>
  <c r="P7" i="1" s="1"/>
  <c r="I7" i="1"/>
  <c r="H7" i="1"/>
  <c r="G7" i="1"/>
  <c r="F7" i="1"/>
  <c r="X7" i="1" s="1"/>
  <c r="Y7" i="1" s="1"/>
  <c r="E7" i="1"/>
  <c r="M7" i="1" s="1"/>
  <c r="D7" i="1"/>
  <c r="W6" i="1"/>
  <c r="J6" i="1"/>
  <c r="P6" i="1" s="1"/>
  <c r="I6" i="1"/>
  <c r="H6" i="1"/>
  <c r="G6" i="1"/>
  <c r="F6" i="1"/>
  <c r="E6" i="1"/>
  <c r="O6" i="1" s="1"/>
  <c r="D6" i="1"/>
  <c r="T19" i="5" l="1"/>
  <c r="T22" i="5" s="1"/>
  <c r="S22" i="5"/>
  <c r="U19" i="5"/>
  <c r="V17" i="5"/>
  <c r="D19" i="5"/>
  <c r="D22" i="5" s="1"/>
  <c r="C22" i="5"/>
  <c r="P19" i="5"/>
  <c r="P22" i="5" s="1"/>
  <c r="O20" i="5"/>
  <c r="O22" i="5"/>
  <c r="E20" i="5"/>
  <c r="M20" i="5"/>
  <c r="K20" i="5"/>
  <c r="L19" i="5"/>
  <c r="L22" i="5" s="1"/>
  <c r="K22" i="5"/>
  <c r="Q20" i="5"/>
  <c r="H22" i="5"/>
  <c r="G22" i="5"/>
  <c r="AA15" i="1"/>
  <c r="G16" i="1"/>
  <c r="G18" i="1" s="1"/>
  <c r="G20" i="1" s="1"/>
  <c r="AA6" i="1"/>
  <c r="O9" i="1"/>
  <c r="AA10" i="1"/>
  <c r="R6" i="1"/>
  <c r="W16" i="1"/>
  <c r="W18" i="1" s="1"/>
  <c r="O7" i="1"/>
  <c r="X8" i="1"/>
  <c r="Y8" i="1" s="1"/>
  <c r="O11" i="1"/>
  <c r="X13" i="1"/>
  <c r="Y13" i="1" s="1"/>
  <c r="I16" i="1"/>
  <c r="AA7" i="1"/>
  <c r="X9" i="1"/>
  <c r="Y9" i="1" s="1"/>
  <c r="AA11" i="1"/>
  <c r="O13" i="1"/>
  <c r="X14" i="1"/>
  <c r="Y14" i="1" s="1"/>
  <c r="F16" i="1"/>
  <c r="F18" i="1" s="1"/>
  <c r="AA8" i="1"/>
  <c r="X10" i="1"/>
  <c r="Y10" i="1" s="1"/>
  <c r="AA12" i="1"/>
  <c r="AA13" i="1"/>
  <c r="AA16" i="1" s="1"/>
  <c r="AA18" i="1" s="1"/>
  <c r="AA20" i="1" s="1"/>
  <c r="X17" i="1"/>
  <c r="Y17" i="1" s="1"/>
  <c r="K6" i="1"/>
  <c r="K8" i="1"/>
  <c r="K10" i="1"/>
  <c r="K12" i="1"/>
  <c r="K14" i="1"/>
  <c r="Q17" i="1"/>
  <c r="AA17" i="1"/>
  <c r="J20" i="1"/>
  <c r="R7" i="1"/>
  <c r="R9" i="1"/>
  <c r="R11" i="1"/>
  <c r="R13" i="1"/>
  <c r="R15" i="1"/>
  <c r="M6" i="1"/>
  <c r="K7" i="1"/>
  <c r="M8" i="1"/>
  <c r="K9" i="1"/>
  <c r="M10" i="1"/>
  <c r="K11" i="1"/>
  <c r="M12" i="1"/>
  <c r="K13" i="1"/>
  <c r="M14" i="1"/>
  <c r="K15" i="1"/>
  <c r="R8" i="1"/>
  <c r="R10" i="1"/>
  <c r="R12" i="1"/>
  <c r="O12" i="1"/>
  <c r="AA14" i="1"/>
  <c r="R14" i="1"/>
  <c r="O14" i="1"/>
  <c r="X15" i="1"/>
  <c r="Y15" i="1" s="1"/>
  <c r="U17" i="1"/>
  <c r="S17" i="1"/>
  <c r="M19" i="4"/>
  <c r="H18" i="2"/>
  <c r="H19" i="2"/>
  <c r="H21" i="2" s="1"/>
  <c r="P18" i="2"/>
  <c r="P19" i="2"/>
  <c r="P21" i="2" s="1"/>
  <c r="E19" i="2"/>
  <c r="E21" i="2" s="1"/>
  <c r="E18" i="2"/>
  <c r="M19" i="2"/>
  <c r="M21" i="2" s="1"/>
  <c r="M18" i="2"/>
  <c r="Q19" i="2"/>
  <c r="Q18" i="2"/>
  <c r="F19" i="2"/>
  <c r="F21" i="2" s="1"/>
  <c r="F18" i="2"/>
  <c r="J18" i="2"/>
  <c r="J19" i="2"/>
  <c r="J21" i="2" s="1"/>
  <c r="N19" i="2"/>
  <c r="N21" i="2" s="1"/>
  <c r="N18" i="2"/>
  <c r="V19" i="2"/>
  <c r="V21" i="2" s="1"/>
  <c r="V18" i="2"/>
  <c r="L18" i="2"/>
  <c r="L19" i="2"/>
  <c r="L21" i="2" s="1"/>
  <c r="I19" i="2"/>
  <c r="I21" i="2" s="1"/>
  <c r="I18" i="2"/>
  <c r="U19" i="2"/>
  <c r="U21" i="2" s="1"/>
  <c r="U18" i="2"/>
  <c r="G18" i="2"/>
  <c r="G19" i="2"/>
  <c r="K18" i="2"/>
  <c r="K19" i="2"/>
  <c r="K21" i="2" s="1"/>
  <c r="O18" i="2"/>
  <c r="O19" i="2"/>
  <c r="O21" i="2" s="1"/>
  <c r="S18" i="2"/>
  <c r="S19" i="2"/>
  <c r="S21" i="2" s="1"/>
  <c r="T18" i="2"/>
  <c r="T19" i="2"/>
  <c r="T21" i="2" s="1"/>
  <c r="I18" i="1"/>
  <c r="W20" i="1"/>
  <c r="W25" i="1"/>
  <c r="W27" i="1" s="1"/>
  <c r="Q6" i="1"/>
  <c r="Q9" i="1"/>
  <c r="Q14" i="1"/>
  <c r="Q15" i="1"/>
  <c r="D16" i="1"/>
  <c r="H16" i="1"/>
  <c r="K17" i="1"/>
  <c r="N6" i="1"/>
  <c r="U6" i="1" s="1"/>
  <c r="X6" i="1"/>
  <c r="N7" i="1"/>
  <c r="U7" i="1" s="1"/>
  <c r="N8" i="1"/>
  <c r="U8" i="1" s="1"/>
  <c r="N9" i="1"/>
  <c r="U9" i="1" s="1"/>
  <c r="N10" i="1"/>
  <c r="U10" i="1" s="1"/>
  <c r="N11" i="1"/>
  <c r="U11" i="1" s="1"/>
  <c r="N12" i="1"/>
  <c r="N13" i="1"/>
  <c r="U13" i="1" s="1"/>
  <c r="N14" i="1"/>
  <c r="U14" i="1" s="1"/>
  <c r="N15" i="1"/>
  <c r="U15" i="1" s="1"/>
  <c r="E16" i="1"/>
  <c r="M17" i="1"/>
  <c r="Q7" i="1"/>
  <c r="Q8" i="1"/>
  <c r="Q10" i="1"/>
  <c r="S8" i="1"/>
  <c r="S9" i="1"/>
  <c r="S12" i="1"/>
  <c r="S13" i="1"/>
  <c r="S14" i="1"/>
  <c r="S15" i="1"/>
  <c r="R17" i="1"/>
  <c r="Q11" i="1"/>
  <c r="Q12" i="1"/>
  <c r="Q13" i="1"/>
  <c r="S6" i="1"/>
  <c r="S7" i="1"/>
  <c r="S10" i="1"/>
  <c r="S11" i="1"/>
  <c r="U20" i="5" l="1"/>
  <c r="U22" i="5"/>
  <c r="V19" i="5"/>
  <c r="V22" i="5" s="1"/>
  <c r="U12" i="1"/>
  <c r="K16" i="1"/>
  <c r="K18" i="1" s="1"/>
  <c r="K20" i="1" s="1"/>
  <c r="M16" i="1"/>
  <c r="M18" i="1" s="1"/>
  <c r="M20" i="1" s="1"/>
  <c r="O16" i="1"/>
  <c r="E18" i="1"/>
  <c r="R16" i="1"/>
  <c r="H18" i="1"/>
  <c r="I20" i="1"/>
  <c r="Y6" i="1"/>
  <c r="X16" i="1"/>
  <c r="N16" i="1"/>
  <c r="D18" i="1"/>
  <c r="Q18" i="1" s="1"/>
  <c r="Q20" i="1" s="1"/>
  <c r="S16" i="1"/>
  <c r="Q16" i="1"/>
  <c r="V25" i="1"/>
  <c r="V27" i="1" s="1"/>
  <c r="F20" i="1"/>
  <c r="U16" i="1" l="1"/>
  <c r="Y16" i="1"/>
  <c r="X18" i="1"/>
  <c r="R18" i="1"/>
  <c r="R20" i="1" s="1"/>
  <c r="H20" i="1"/>
  <c r="N18" i="1"/>
  <c r="D20" i="1"/>
  <c r="S18" i="1"/>
  <c r="S20" i="1" s="1"/>
  <c r="E20" i="1"/>
  <c r="O18" i="1"/>
  <c r="O20" i="1" s="1"/>
  <c r="N20" i="1" l="1"/>
  <c r="U18" i="1"/>
  <c r="U20" i="1" s="1"/>
  <c r="X20" i="1"/>
  <c r="X25" i="1"/>
  <c r="X27" i="1" s="1"/>
  <c r="Y18" i="1"/>
  <c r="Y20" i="1" s="1"/>
</calcChain>
</file>

<file path=xl/sharedStrings.xml><?xml version="1.0" encoding="utf-8"?>
<sst xmlns="http://schemas.openxmlformats.org/spreadsheetml/2006/main" count="292" uniqueCount="173">
  <si>
    <t xml:space="preserve">Демографические показатели. Естественное  движение населения </t>
  </si>
  <si>
    <t>№ п/п</t>
  </si>
  <si>
    <t>Районы</t>
  </si>
  <si>
    <t>Населе- ние по естес-у приросту  в  2018г</t>
  </si>
  <si>
    <t>Всего роди     лось живыми</t>
  </si>
  <si>
    <t xml:space="preserve">                   У М Е Р Л О </t>
  </si>
  <si>
    <t>Рожда -  емость на тыс.   населе-  ния</t>
  </si>
  <si>
    <t>Показатели смертности на тыс. населения</t>
  </si>
  <si>
    <t>Материн    ская смерт    ность на 100 тыс. родивших   ся живыми</t>
  </si>
  <si>
    <t>Естест-  венный прирост            на 1000 человек</t>
  </si>
  <si>
    <t>Населе ние трудоспособного возраста на   01.01.  2017г</t>
  </si>
  <si>
    <t>От 15г.    до 18 лет</t>
  </si>
  <si>
    <t>От  0    до 18 лет</t>
  </si>
  <si>
    <t>от 0 до 18 лет</t>
  </si>
  <si>
    <t xml:space="preserve">1/2  естест-  венного прироста (абс ч.)       </t>
  </si>
  <si>
    <t>Всего</t>
  </si>
  <si>
    <t>До    1      года</t>
  </si>
  <si>
    <t>От 1г.    до 15 лет</t>
  </si>
  <si>
    <t xml:space="preserve">   Перинатал.</t>
  </si>
  <si>
    <t>От 16 до 55/60 лет.</t>
  </si>
  <si>
    <t>С 55/60 и выше</t>
  </si>
  <si>
    <t>Муж</t>
  </si>
  <si>
    <t>Жен</t>
  </si>
  <si>
    <t>Об- щая</t>
  </si>
  <si>
    <t xml:space="preserve"> На тыс.       труд. возр. </t>
  </si>
  <si>
    <t>Мла-    ден-   чес-  кая</t>
  </si>
  <si>
    <t>Пери-  натальная</t>
  </si>
  <si>
    <t>Мертво- рожда-емость</t>
  </si>
  <si>
    <t>Детское  нас-е    на 01.01.  2017</t>
  </si>
  <si>
    <t xml:space="preserve">0-6 дней </t>
  </si>
  <si>
    <t>мерт.рож.</t>
  </si>
  <si>
    <t>Майминский</t>
  </si>
  <si>
    <t>Чойский</t>
  </si>
  <si>
    <t>Турочакский</t>
  </si>
  <si>
    <t>Шебалинский</t>
  </si>
  <si>
    <t>Онгудайский</t>
  </si>
  <si>
    <t>Улаганский</t>
  </si>
  <si>
    <t>Кош-Агачский</t>
  </si>
  <si>
    <t>Усть-Канский</t>
  </si>
  <si>
    <t>У-Коксинский</t>
  </si>
  <si>
    <t>Чемальский</t>
  </si>
  <si>
    <t>село</t>
  </si>
  <si>
    <t>Горно-Алтайск</t>
  </si>
  <si>
    <t>Динамика   2018г к 2017г  (абс.чис.+,-,  показате-и в %)</t>
  </si>
  <si>
    <t>1полугодие 2015г</t>
  </si>
  <si>
    <t xml:space="preserve">* </t>
  </si>
  <si>
    <t>Младенческая смертность  РА  -  по  Ратсу</t>
  </si>
  <si>
    <t>0 - 14л</t>
  </si>
  <si>
    <t>15-17л</t>
  </si>
  <si>
    <t>0-17л</t>
  </si>
  <si>
    <t xml:space="preserve">6   мес.    2018г  </t>
  </si>
  <si>
    <t>Население дет-е на нач-о 2017г</t>
  </si>
  <si>
    <t>Динамика     в   %    (2018 к 2017г)</t>
  </si>
  <si>
    <t xml:space="preserve">6   мес.    2017г  </t>
  </si>
  <si>
    <t xml:space="preserve">6   мес.    2016г  </t>
  </si>
  <si>
    <r>
      <t xml:space="preserve">       Республики Алтай за </t>
    </r>
    <r>
      <rPr>
        <b/>
        <i/>
        <sz val="18"/>
        <rFont val="Times New Roman Cyr"/>
        <family val="1"/>
        <charset val="204"/>
      </rPr>
      <t>I  полугодие</t>
    </r>
    <r>
      <rPr>
        <b/>
        <sz val="18"/>
        <rFont val="Times New Roman Cyr"/>
        <family val="1"/>
        <charset val="204"/>
      </rPr>
      <t xml:space="preserve">  2018 года</t>
    </r>
  </si>
  <si>
    <r>
      <t xml:space="preserve">Показатель   на  </t>
    </r>
    <r>
      <rPr>
        <b/>
        <u val="singleAccounting"/>
        <sz val="10"/>
        <rFont val="Arial"/>
        <family val="2"/>
        <charset val="204"/>
      </rPr>
      <t xml:space="preserve"> 10. 000</t>
    </r>
    <r>
      <rPr>
        <b/>
        <sz val="10"/>
        <rFont val="Arial"/>
        <family val="2"/>
        <charset val="204"/>
      </rPr>
      <t xml:space="preserve">  детского      населения  </t>
    </r>
  </si>
  <si>
    <r>
      <t xml:space="preserve">РА-1полугодие </t>
    </r>
    <r>
      <rPr>
        <b/>
        <u/>
        <sz val="12"/>
        <rFont val="Times New Roman Cyr"/>
        <family val="1"/>
        <charset val="204"/>
      </rPr>
      <t>2018г</t>
    </r>
  </si>
  <si>
    <r>
      <t xml:space="preserve">1полугодие </t>
    </r>
    <r>
      <rPr>
        <u/>
        <sz val="12"/>
        <rFont val="Times New Roman Cyr"/>
        <family val="1"/>
        <charset val="204"/>
      </rPr>
      <t>2017г</t>
    </r>
  </si>
  <si>
    <r>
      <t xml:space="preserve">1полугодие </t>
    </r>
    <r>
      <rPr>
        <u/>
        <sz val="12"/>
        <rFont val="Times New Roman Cyr"/>
        <family val="1"/>
        <charset val="204"/>
      </rPr>
      <t>2016г</t>
    </r>
  </si>
  <si>
    <r>
      <rPr>
        <b/>
        <sz val="14"/>
        <rFont val="Arial"/>
        <family val="2"/>
        <charset val="204"/>
      </rPr>
      <t xml:space="preserve">Смертность   </t>
    </r>
    <r>
      <rPr>
        <b/>
        <u/>
        <sz val="14"/>
        <rFont val="Arial"/>
        <family val="2"/>
        <charset val="204"/>
      </rPr>
      <t xml:space="preserve">детская        </t>
    </r>
    <r>
      <rPr>
        <b/>
        <sz val="14"/>
        <rFont val="Arial"/>
        <family val="2"/>
        <charset val="204"/>
      </rPr>
      <t xml:space="preserve">за </t>
    </r>
    <r>
      <rPr>
        <b/>
        <u/>
        <sz val="14"/>
        <rFont val="Arial"/>
        <family val="2"/>
        <charset val="204"/>
      </rPr>
      <t xml:space="preserve"> I  полугодие    2018     </t>
    </r>
    <r>
      <rPr>
        <b/>
        <sz val="14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 xml:space="preserve">(на 10 000 соответствующего дет. нас-я) </t>
    </r>
    <r>
      <rPr>
        <b/>
        <sz val="12"/>
        <rFont val="Arial"/>
        <family val="2"/>
        <charset val="204"/>
      </rPr>
      <t xml:space="preserve"> </t>
    </r>
  </si>
  <si>
    <r>
      <t>Структура смертности  населения по классам болезни за</t>
    </r>
    <r>
      <rPr>
        <b/>
        <sz val="22"/>
        <rFont val="Times New Roman Cyr"/>
        <family val="1"/>
        <charset val="204"/>
      </rPr>
      <t xml:space="preserve"> 6 месяцев </t>
    </r>
    <r>
      <rPr>
        <b/>
        <sz val="18"/>
        <rFont val="Times New Roman Cyr"/>
        <family val="1"/>
        <charset val="204"/>
      </rPr>
      <t>2018г.</t>
    </r>
  </si>
  <si>
    <t>Данные предварительные!</t>
  </si>
  <si>
    <t xml:space="preserve">№ </t>
  </si>
  <si>
    <t>Территория</t>
  </si>
  <si>
    <t>Умерло всего</t>
  </si>
  <si>
    <t>Инфекционные и паразитарные болезни</t>
  </si>
  <si>
    <t>Новообразования</t>
  </si>
  <si>
    <t>Крови и кроветворных органов</t>
  </si>
  <si>
    <t>Болезни эндокринной системы и рас-ва питания</t>
  </si>
  <si>
    <t>Психические расстройства и расстройства повед.</t>
  </si>
  <si>
    <t>Болезни нервной системы</t>
  </si>
  <si>
    <t>Болезни системы кровообращения</t>
  </si>
  <si>
    <t>Болезни органов дыхания</t>
  </si>
  <si>
    <t>Болезни органов пищеварения</t>
  </si>
  <si>
    <t>Болезни кожи и подкожной клетчатки</t>
  </si>
  <si>
    <t>Болезни костно-мышечной системы</t>
  </si>
  <si>
    <t>Болезни моче-половой системы</t>
  </si>
  <si>
    <t>Беременность,роды и послеродовой период</t>
  </si>
  <si>
    <t>Состояния возникающие в перинатальном периоде</t>
  </si>
  <si>
    <t>Врожд. аномалии деформации хромосом нарушен.</t>
  </si>
  <si>
    <t>Симптомы признаки и отклонения от нормы</t>
  </si>
  <si>
    <t xml:space="preserve">Травмы, отравления и другие последствия </t>
  </si>
  <si>
    <t>Туберкулез</t>
  </si>
  <si>
    <t>A00-B99</t>
  </si>
  <si>
    <t>C00-D48</t>
  </si>
  <si>
    <t>D50-D89</t>
  </si>
  <si>
    <t>E00-E90</t>
  </si>
  <si>
    <t>F01-F99</t>
  </si>
  <si>
    <t>G00-G99</t>
  </si>
  <si>
    <t>I00-I99</t>
  </si>
  <si>
    <t>J00-J98</t>
  </si>
  <si>
    <t>K00-K92</t>
  </si>
  <si>
    <t>L00-L98</t>
  </si>
  <si>
    <t>M00-M99</t>
  </si>
  <si>
    <t>N00-N99</t>
  </si>
  <si>
    <t>O00-O99</t>
  </si>
  <si>
    <t>P00-P99</t>
  </si>
  <si>
    <t>Q00-Q99</t>
  </si>
  <si>
    <t>R00-R99</t>
  </si>
  <si>
    <t>S00-T98</t>
  </si>
  <si>
    <t>A15-А19.9</t>
  </si>
  <si>
    <t>*</t>
  </si>
  <si>
    <t>г. Горно-Алтайск</t>
  </si>
  <si>
    <r>
      <t xml:space="preserve">РА </t>
    </r>
    <r>
      <rPr>
        <b/>
        <sz val="12"/>
        <rFont val="Times New Roman Cyr"/>
        <family val="1"/>
        <charset val="204"/>
      </rPr>
      <t xml:space="preserve"> за</t>
    </r>
    <r>
      <rPr>
        <b/>
        <u/>
        <sz val="12"/>
        <rFont val="Times New Roman Cyr"/>
        <charset val="204"/>
      </rPr>
      <t xml:space="preserve">   6 мес. 2018г</t>
    </r>
    <r>
      <rPr>
        <b/>
        <sz val="12"/>
        <rFont val="Times New Roman Cyr"/>
        <family val="1"/>
        <charset val="204"/>
      </rPr>
      <t xml:space="preserve">  </t>
    </r>
    <r>
      <rPr>
        <b/>
        <u/>
        <sz val="12"/>
        <rFont val="Times New Roman Cyr"/>
        <charset val="204"/>
      </rPr>
      <t xml:space="preserve"> (абс. чис.) </t>
    </r>
    <r>
      <rPr>
        <b/>
        <sz val="12"/>
        <rFont val="Times New Roman Cyr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</si>
  <si>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Удельный вес от общей смертности</t>
  </si>
  <si>
    <r>
      <t xml:space="preserve">РА  Показатели  смертности   по классам болезни   </t>
    </r>
    <r>
      <rPr>
        <b/>
        <u/>
        <sz val="12"/>
        <rFont val="Times New Roman Cyr"/>
        <charset val="204"/>
      </rPr>
      <t>за  6 мес. 2018г</t>
    </r>
    <r>
      <rPr>
        <b/>
        <sz val="12"/>
        <rFont val="Times New Roman Cyr"/>
        <charset val="204"/>
      </rPr>
      <t xml:space="preserve">    (на 100 тыс.нас.РА)</t>
    </r>
  </si>
  <si>
    <r>
      <t xml:space="preserve">    </t>
    </r>
    <r>
      <rPr>
        <b/>
        <u/>
        <sz val="12"/>
        <rFont val="Times New Roman Cyr"/>
        <charset val="204"/>
      </rPr>
      <t xml:space="preserve"> за  6 мес. 2017г</t>
    </r>
    <r>
      <rPr>
        <b/>
        <sz val="12"/>
        <rFont val="Times New Roman Cyr"/>
        <charset val="204"/>
      </rPr>
      <t xml:space="preserve">       </t>
    </r>
  </si>
  <si>
    <t>6    месяцев  2018г.   к   2017г.           в %</t>
  </si>
  <si>
    <r>
      <rPr>
        <u/>
        <sz val="12"/>
        <rFont val="Times New Roman Cyr"/>
        <charset val="204"/>
      </rPr>
      <t xml:space="preserve">   6 мес. 2017г</t>
    </r>
    <r>
      <rPr>
        <sz val="12"/>
        <rFont val="Times New Roman Cyr"/>
        <family val="1"/>
        <charset val="204"/>
      </rPr>
      <t xml:space="preserve">  </t>
    </r>
    <r>
      <rPr>
        <u/>
        <sz val="12"/>
        <rFont val="Times New Roman Cyr"/>
        <charset val="204"/>
      </rPr>
      <t xml:space="preserve"> (абс. чис.) </t>
    </r>
    <r>
      <rPr>
        <sz val="12"/>
        <rFont val="Times New Roman Cyr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</si>
  <si>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 за  6 мес. 2016г  </t>
  </si>
  <si>
    <t>(100 тыс. )</t>
  </si>
  <si>
    <t>Внешние причины заболеваемости и смертности</t>
  </si>
  <si>
    <t>A00-R99</t>
  </si>
  <si>
    <t>V50-V59</t>
  </si>
  <si>
    <t>Родилось живыми</t>
  </si>
  <si>
    <r>
      <t xml:space="preserve">РА </t>
    </r>
    <r>
      <rPr>
        <b/>
        <sz val="14"/>
        <rFont val="Times New Roman Cyr"/>
        <family val="1"/>
        <charset val="204"/>
      </rPr>
      <t xml:space="preserve"> за</t>
    </r>
    <r>
      <rPr>
        <b/>
        <u/>
        <sz val="14"/>
        <rFont val="Times New Roman Cyr"/>
        <charset val="204"/>
      </rPr>
      <t xml:space="preserve">   6 мес. 2018г</t>
    </r>
    <r>
      <rPr>
        <b/>
        <sz val="14"/>
        <rFont val="Times New Roman Cyr"/>
        <family val="1"/>
        <charset val="204"/>
      </rPr>
      <t xml:space="preserve">  </t>
    </r>
    <r>
      <rPr>
        <b/>
        <u/>
        <sz val="14"/>
        <rFont val="Times New Roman Cyr"/>
        <charset val="204"/>
      </rPr>
      <t xml:space="preserve">     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</si>
  <si>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за   6 мес. 2017г     </t>
    </r>
    <r>
      <rPr>
        <u/>
        <sz val="11"/>
        <rFont val="Times New Roman Cyr"/>
        <charset val="204"/>
      </rPr>
      <t xml:space="preserve">  </t>
    </r>
    <r>
      <rPr>
        <sz val="11"/>
        <rFont val="Times New Roman Cyr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</si>
  <si>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за 6  месяцев  2018г.   к   2017г.           в %</t>
  </si>
  <si>
    <t xml:space="preserve">за  6 мес. 2016г                                                                    </t>
  </si>
  <si>
    <r>
      <t xml:space="preserve">Смертность </t>
    </r>
    <r>
      <rPr>
        <b/>
        <i/>
        <u/>
        <sz val="16"/>
        <color rgb="FF000000"/>
        <rFont val="Arial Cyr"/>
        <charset val="204"/>
      </rPr>
      <t xml:space="preserve"> всего </t>
    </r>
    <r>
      <rPr>
        <b/>
        <sz val="16"/>
        <color rgb="FF000000"/>
        <rFont val="Arial Cyr1"/>
        <charset val="204"/>
      </rPr>
      <t xml:space="preserve"> населения от травм, отравлений и несчастных случаев            за   1 полугодие       2018 года                  </t>
    </r>
  </si>
  <si>
    <t>Наименование территории</t>
  </si>
  <si>
    <r>
      <t>Население по естественному приросту  за  6</t>
    </r>
    <r>
      <rPr>
        <b/>
        <u/>
        <sz val="11"/>
        <color rgb="FF000000"/>
        <rFont val="Times New Roman Cyr"/>
        <charset val="204"/>
      </rPr>
      <t xml:space="preserve">  месяцев</t>
    </r>
    <r>
      <rPr>
        <b/>
        <sz val="11"/>
        <color rgb="FF000000"/>
        <rFont val="Times New Roman Cyr"/>
        <charset val="204"/>
      </rPr>
      <t xml:space="preserve">   2018г</t>
    </r>
  </si>
  <si>
    <t>Всего травм отравлений</t>
  </si>
  <si>
    <t>Транспорт. несчастные случаи</t>
  </si>
  <si>
    <t>в т.ч. ДТП</t>
  </si>
  <si>
    <t>Утопление</t>
  </si>
  <si>
    <t>Нападение (убийство)</t>
  </si>
  <si>
    <t>Самоубий  ство</t>
  </si>
  <si>
    <r>
      <t xml:space="preserve">Падения                                </t>
    </r>
    <r>
      <rPr>
        <b/>
        <sz val="9"/>
        <color rgb="FF000000"/>
        <rFont val="Arial Cyr1"/>
        <charset val="204"/>
      </rPr>
      <t>W00-W19</t>
    </r>
  </si>
  <si>
    <t>Отравление</t>
  </si>
  <si>
    <t>Прочие</t>
  </si>
  <si>
    <t>на 100 тыс. нас.</t>
  </si>
  <si>
    <t>в т. ч. алког.</t>
  </si>
  <si>
    <t>на 100 тыс.</t>
  </si>
  <si>
    <t>1. Майминский</t>
  </si>
  <si>
    <t>2. Чойский</t>
  </si>
  <si>
    <t>3. Турочакский</t>
  </si>
  <si>
    <t>4. Шебалинский</t>
  </si>
  <si>
    <t>5. Онгудайский</t>
  </si>
  <si>
    <t>6. Улаганский</t>
  </si>
  <si>
    <t>7. Кош-Агачский</t>
  </si>
  <si>
    <t>8. Усть-Канский</t>
  </si>
  <si>
    <t>9. У-Коксинский</t>
  </si>
  <si>
    <t>10. Чемальский</t>
  </si>
  <si>
    <t>Сельское нас.</t>
  </si>
  <si>
    <t xml:space="preserve"> Горно-Алтайск</t>
  </si>
  <si>
    <t xml:space="preserve">Всего за 1 п/г  2018г.  </t>
  </si>
  <si>
    <t>Удельный вес от всех травм</t>
  </si>
  <si>
    <t xml:space="preserve"> за 1 п/г  2017г.  </t>
  </si>
  <si>
    <t>2018г к 2017г. абс.чис.  +, -,       показ-и  в %</t>
  </si>
  <si>
    <t xml:space="preserve"> за 1 п/г  2016г.  </t>
  </si>
  <si>
    <r>
      <t xml:space="preserve">Смертность </t>
    </r>
    <r>
      <rPr>
        <b/>
        <u/>
        <sz val="16"/>
        <color rgb="FF800000"/>
        <rFont val="Arial Cyr"/>
        <charset val="204"/>
      </rPr>
      <t>трудоспособного</t>
    </r>
    <r>
      <rPr>
        <b/>
        <sz val="16"/>
        <color rgb="FF000000"/>
        <rFont val="Arial Cyr1"/>
        <charset val="204"/>
      </rPr>
      <t xml:space="preserve"> населения от травм, отравлений и несчастных случаев    за  6  месяцев     2018 года                                  </t>
    </r>
  </si>
  <si>
    <t>Население на начало года 2017г</t>
  </si>
  <si>
    <r>
      <t>Всего травм, отравлений</t>
    </r>
    <r>
      <rPr>
        <b/>
        <sz val="8"/>
        <color rgb="FF000000"/>
        <rFont val="Arial Cyr1"/>
        <charset val="204"/>
      </rPr>
      <t xml:space="preserve"> S00-N98</t>
    </r>
  </si>
  <si>
    <r>
      <t xml:space="preserve">Транспорт. несчастные случаи                     </t>
    </r>
    <r>
      <rPr>
        <b/>
        <sz val="9"/>
        <color rgb="FF000000"/>
        <rFont val="Arial Cyr1"/>
        <charset val="204"/>
      </rPr>
      <t>V01-V99</t>
    </r>
  </si>
  <si>
    <t xml:space="preserve">в т.ч. ДТП </t>
  </si>
  <si>
    <r>
      <t xml:space="preserve">Утопление </t>
    </r>
    <r>
      <rPr>
        <b/>
        <sz val="8"/>
        <color rgb="FF000000"/>
        <rFont val="Arial Cyr1"/>
        <charset val="204"/>
      </rPr>
      <t>W65-W74</t>
    </r>
  </si>
  <si>
    <r>
      <t xml:space="preserve">Нападение (убийство) </t>
    </r>
    <r>
      <rPr>
        <b/>
        <sz val="8"/>
        <color rgb="FF000000"/>
        <rFont val="Arial Cyr1"/>
        <charset val="204"/>
      </rPr>
      <t>X65-Y09</t>
    </r>
  </si>
  <si>
    <r>
      <t xml:space="preserve">Самоубийство                            </t>
    </r>
    <r>
      <rPr>
        <b/>
        <sz val="9"/>
        <color rgb="FF000000"/>
        <rFont val="Arial Cyr1"/>
        <charset val="204"/>
      </rPr>
      <t>X60-X84</t>
    </r>
  </si>
  <si>
    <r>
      <t xml:space="preserve">Падения  </t>
    </r>
    <r>
      <rPr>
        <b/>
        <sz val="9"/>
        <color rgb="FF000000"/>
        <rFont val="Arial Cyr1"/>
        <charset val="204"/>
      </rPr>
      <t>W00-W19</t>
    </r>
  </si>
  <si>
    <t>Отравление (T36-T65)</t>
  </si>
  <si>
    <t>на 100 тыс.труд. нас.</t>
  </si>
  <si>
    <t>в т. ч. алког. T51</t>
  </si>
  <si>
    <t>11. Горно-Алтайск</t>
  </si>
  <si>
    <r>
      <t>Всего за 6</t>
    </r>
    <r>
      <rPr>
        <b/>
        <u/>
        <sz val="12"/>
        <color rgb="FF000000"/>
        <rFont val="Arial Cyr"/>
        <charset val="204"/>
      </rPr>
      <t xml:space="preserve"> месяцев 2018</t>
    </r>
    <r>
      <rPr>
        <b/>
        <sz val="12"/>
        <color rgb="FF000000"/>
        <rFont val="Arial Cyr"/>
        <charset val="204"/>
      </rPr>
      <t>г</t>
    </r>
  </si>
  <si>
    <t>Удельный вес от  всех  травм и отравлений</t>
  </si>
  <si>
    <t>от всех трансп  н.с. - 53,3%</t>
  </si>
  <si>
    <t>от всех отравлений  - 45,4%</t>
  </si>
  <si>
    <r>
      <t xml:space="preserve"> </t>
    </r>
    <r>
      <rPr>
        <u/>
        <sz val="11"/>
        <color rgb="FF000000"/>
        <rFont val="Arial Cyr"/>
        <charset val="204"/>
      </rPr>
      <t>5 месяцев 2017</t>
    </r>
    <r>
      <rPr>
        <sz val="11"/>
        <color theme="1"/>
        <rFont val="Calibri"/>
        <family val="2"/>
        <charset val="204"/>
        <scheme val="minor"/>
      </rPr>
      <t>г</t>
    </r>
  </si>
  <si>
    <t>2018г   к   2017.  абс.чис.  +, -,      показ-и  в %</t>
  </si>
  <si>
    <r>
      <t xml:space="preserve"> </t>
    </r>
    <r>
      <rPr>
        <u/>
        <sz val="10"/>
        <color rgb="FF000000"/>
        <rFont val="Arial Cyr"/>
        <charset val="204"/>
      </rPr>
      <t>5 месяцев 2016</t>
    </r>
    <r>
      <rPr>
        <sz val="10"/>
        <color rgb="FF000000"/>
        <rFont val="Arial Cyr"/>
        <charset val="204"/>
      </rPr>
      <t>г</t>
    </r>
  </si>
  <si>
    <r>
      <rPr>
        <u/>
        <sz val="10"/>
        <color rgb="FF000000"/>
        <rFont val="Arial Cyr"/>
        <charset val="204"/>
      </rPr>
      <t>5 мес 2015</t>
    </r>
    <r>
      <rPr>
        <sz val="10"/>
        <color rgb="FF000000"/>
        <rFont val="Arial Cyr"/>
        <charset val="204"/>
      </rPr>
      <t>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</si>
</sst>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0.0"/>
    <numFmt numFmtId="165" formatCode="0.000"/>
    <numFmt numFmtId="166" formatCode="0.0%"/>
    <numFmt numFmtId="167" formatCode="#.0"/>
    <numFmt numFmtId="168" formatCode="mm&quot;.&quot;yy"/>
  </numFmts>
  <fonts count="9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name val="Times New Roman Cyr"/>
      <family val="1"/>
      <charset val="204"/>
    </font>
    <font>
      <b/>
      <i/>
      <sz val="1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9"/>
      <name val="Times New Roman Cyr"/>
      <family val="1"/>
      <charset val="204"/>
    </font>
    <font>
      <sz val="7"/>
      <name val="Arial"/>
      <family val="2"/>
      <charset val="204"/>
    </font>
    <font>
      <b/>
      <sz val="11"/>
      <name val="Times New Roman Cyr"/>
      <family val="1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u val="singleAccounting"/>
      <sz val="10"/>
      <name val="Arial"/>
      <family val="2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 Cyr"/>
      <family val="2"/>
      <charset val="204"/>
    </font>
    <font>
      <sz val="12"/>
      <name val="Arial"/>
      <family val="2"/>
      <charset val="204"/>
    </font>
    <font>
      <b/>
      <sz val="14"/>
      <name val="Times New Roman Cyr"/>
      <family val="1"/>
      <charset val="204"/>
    </font>
    <font>
      <sz val="9"/>
      <name val="Arial"/>
      <family val="2"/>
      <charset val="204"/>
    </font>
    <font>
      <b/>
      <u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u/>
      <sz val="12"/>
      <name val="Times New Roman Cyr"/>
      <family val="1"/>
      <charset val="204"/>
    </font>
    <font>
      <sz val="12"/>
      <name val="Arial Cyr"/>
      <family val="2"/>
      <charset val="204"/>
    </font>
    <font>
      <sz val="14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b/>
      <u/>
      <sz val="14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9"/>
      <name val="Arial"/>
      <family val="2"/>
      <charset val="204"/>
    </font>
    <font>
      <b/>
      <u/>
      <sz val="11"/>
      <name val="Arial"/>
      <family val="2"/>
      <charset val="204"/>
    </font>
    <font>
      <u/>
      <sz val="11"/>
      <name val="Arial"/>
      <family val="2"/>
      <charset val="204"/>
    </font>
    <font>
      <u/>
      <sz val="10"/>
      <name val="Arial"/>
      <family val="2"/>
      <charset val="204"/>
    </font>
    <font>
      <b/>
      <sz val="8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 Cyr"/>
      <family val="2"/>
      <charset val="204"/>
    </font>
    <font>
      <b/>
      <sz val="22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2"/>
      <name val="Times New Roman Cyr"/>
      <charset val="204"/>
    </font>
    <font>
      <b/>
      <u/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b/>
      <sz val="12"/>
      <name val="Arial Cyr"/>
      <charset val="204"/>
    </font>
    <font>
      <sz val="12"/>
      <name val="Times New Roman Cyr"/>
      <charset val="204"/>
    </font>
    <font>
      <u/>
      <sz val="12"/>
      <name val="Times New Roman Cyr"/>
      <charset val="204"/>
    </font>
    <font>
      <sz val="14"/>
      <name val="Times New Roman Cyr"/>
      <charset val="204"/>
    </font>
    <font>
      <sz val="14"/>
      <name val="Arial Cyr"/>
      <family val="2"/>
      <charset val="204"/>
    </font>
    <font>
      <b/>
      <sz val="11"/>
      <name val="Arial Cyr"/>
      <family val="2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u/>
      <sz val="11"/>
      <name val="Times New Roman Cyr"/>
      <charset val="204"/>
    </font>
    <font>
      <sz val="11"/>
      <color rgb="FFFF0000"/>
      <name val="Times New Roman Cyr"/>
      <family val="1"/>
      <charset val="204"/>
    </font>
    <font>
      <b/>
      <sz val="12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0"/>
      <color rgb="FF000000"/>
      <name val="Arial Cyr"/>
      <charset val="204"/>
    </font>
    <font>
      <b/>
      <sz val="16"/>
      <color rgb="FF000000"/>
      <name val="Arial Cyr1"/>
      <charset val="204"/>
    </font>
    <font>
      <b/>
      <i/>
      <u/>
      <sz val="16"/>
      <color rgb="FF000000"/>
      <name val="Arial Cyr"/>
      <charset val="204"/>
    </font>
    <font>
      <sz val="11"/>
      <color rgb="FF000000"/>
      <name val="Arial Cyr"/>
      <charset val="204"/>
    </font>
    <font>
      <b/>
      <u/>
      <sz val="16"/>
      <color rgb="FF000000"/>
      <name val="Times New Roman Cyr"/>
      <family val="1"/>
      <charset val="204"/>
    </font>
    <font>
      <b/>
      <sz val="11"/>
      <color rgb="FF000000"/>
      <name val="Arial Cyr1"/>
      <charset val="204"/>
    </font>
    <font>
      <sz val="10"/>
      <color rgb="FF000000"/>
      <name val="Arial Cyr1"/>
      <charset val="204"/>
    </font>
    <font>
      <b/>
      <sz val="11"/>
      <color rgb="FF000000"/>
      <name val="Times New Roman Cyr"/>
      <charset val="204"/>
    </font>
    <font>
      <b/>
      <u/>
      <sz val="11"/>
      <color rgb="FF000000"/>
      <name val="Times New Roman Cyr"/>
      <charset val="204"/>
    </font>
    <font>
      <b/>
      <sz val="10"/>
      <color rgb="FF000000"/>
      <name val="Arial Cyr1"/>
      <charset val="204"/>
    </font>
    <font>
      <b/>
      <sz val="9"/>
      <color rgb="FF000000"/>
      <name val="Arial Cyr1"/>
      <charset val="204"/>
    </font>
    <font>
      <b/>
      <sz val="10"/>
      <color rgb="FF000000"/>
      <name val="Arial Cyr"/>
      <charset val="204"/>
    </font>
    <font>
      <b/>
      <sz val="8"/>
      <color rgb="FF000000"/>
      <name val="Arial Cyr"/>
      <charset val="204"/>
    </font>
    <font>
      <b/>
      <sz val="9"/>
      <color rgb="FF000000"/>
      <name val="Arial Cyr"/>
      <charset val="204"/>
    </font>
    <font>
      <sz val="12"/>
      <color rgb="FF000000"/>
      <name val="Arial Cyr"/>
      <charset val="204"/>
    </font>
    <font>
      <sz val="11"/>
      <color rgb="FF000000"/>
      <name val="Arial Cyr1"/>
      <charset val="204"/>
    </font>
    <font>
      <b/>
      <sz val="11"/>
      <color rgb="FF000000"/>
      <name val="Arial Cyr"/>
      <charset val="204"/>
    </font>
    <font>
      <sz val="12"/>
      <color rgb="FF000000"/>
      <name val="Arial Cyr1"/>
      <charset val="204"/>
    </font>
    <font>
      <b/>
      <sz val="12"/>
      <color rgb="FF000000"/>
      <name val="Arial Cyr"/>
      <charset val="204"/>
    </font>
    <font>
      <b/>
      <u/>
      <sz val="11"/>
      <color rgb="FF000000"/>
      <name val="Arial Cyr1"/>
      <charset val="204"/>
    </font>
    <font>
      <b/>
      <sz val="12"/>
      <name val="Arial Cyr1"/>
      <charset val="204"/>
    </font>
    <font>
      <b/>
      <sz val="10"/>
      <color rgb="FF000000"/>
      <name val="Times New Roman Cyr"/>
      <charset val="204"/>
    </font>
    <font>
      <b/>
      <sz val="12"/>
      <color rgb="FF000000"/>
      <name val="Times New Roman Cyr"/>
      <charset val="204"/>
    </font>
    <font>
      <b/>
      <u/>
      <sz val="11"/>
      <color rgb="FF000000"/>
      <name val="Arial Cyr"/>
      <charset val="204"/>
    </font>
    <font>
      <sz val="9"/>
      <color rgb="FF000000"/>
      <name val="Arial Cyr"/>
      <charset val="204"/>
    </font>
    <font>
      <u/>
      <sz val="11"/>
      <color rgb="FF000000"/>
      <name val="Arial Cyr1"/>
      <charset val="204"/>
    </font>
    <font>
      <b/>
      <u/>
      <sz val="16"/>
      <color rgb="FF800000"/>
      <name val="Arial Cyr"/>
      <charset val="204"/>
    </font>
    <font>
      <b/>
      <sz val="8"/>
      <color rgb="FF000000"/>
      <name val="Arial Cyr1"/>
      <charset val="204"/>
    </font>
    <font>
      <b/>
      <sz val="11"/>
      <color rgb="FF000000"/>
      <name val="Arial Cyr"/>
      <family val="2"/>
      <charset val="204"/>
    </font>
    <font>
      <sz val="10"/>
      <color rgb="FF000000"/>
      <name val="Arial Cyr"/>
      <family val="2"/>
      <charset val="204"/>
    </font>
    <font>
      <b/>
      <sz val="12"/>
      <color rgb="FF000000"/>
      <name val="Times New Roman Cyr"/>
      <family val="1"/>
      <charset val="204"/>
    </font>
    <font>
      <b/>
      <sz val="12"/>
      <color rgb="FF000000"/>
      <name val="Arial Cyr1"/>
      <charset val="204"/>
    </font>
    <font>
      <b/>
      <u/>
      <sz val="12"/>
      <color rgb="FF000000"/>
      <name val="Arial Cyr"/>
      <charset val="204"/>
    </font>
    <font>
      <b/>
      <sz val="9"/>
      <color rgb="FF000000"/>
      <name val="Times New Roman Cyr"/>
      <charset val="204"/>
    </font>
    <font>
      <b/>
      <u/>
      <sz val="12"/>
      <color rgb="FF000000"/>
      <name val="Times New Roman Cyr"/>
      <charset val="204"/>
    </font>
    <font>
      <u/>
      <sz val="11"/>
      <color rgb="FF000000"/>
      <name val="Arial Cyr"/>
      <charset val="204"/>
    </font>
    <font>
      <sz val="11"/>
      <color rgb="FF000000"/>
      <name val="Times New Roman Cyr"/>
      <family val="1"/>
      <charset val="204"/>
    </font>
    <font>
      <sz val="11"/>
      <color rgb="FF000000"/>
      <name val="Arial Cyr"/>
      <family val="2"/>
      <charset val="204"/>
    </font>
    <font>
      <u/>
      <sz val="10"/>
      <color rgb="FF000000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theme="0" tint="-4.9989318521683403E-2"/>
        <bgColor indexed="41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3" tint="0.79998168889431442"/>
        <bgColor indexed="42"/>
      </patternFill>
    </fill>
    <fill>
      <patternFill patternType="solid">
        <fgColor rgb="FFFFFF00"/>
        <bgColor rgb="FFFFFF00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42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0" fontId="1" fillId="0" borderId="0"/>
    <xf numFmtId="0" fontId="36" fillId="0" borderId="0"/>
    <xf numFmtId="0" fontId="13" fillId="0" borderId="0"/>
    <xf numFmtId="9" fontId="36" fillId="0" borderId="0" applyFill="0" applyBorder="0" applyAlignment="0" applyProtection="0"/>
    <xf numFmtId="0" fontId="59" fillId="0" borderId="0" applyNumberFormat="0" applyBorder="0" applyProtection="0"/>
    <xf numFmtId="0" fontId="62" fillId="0" borderId="0"/>
    <xf numFmtId="0" fontId="65" fillId="0" borderId="0" applyNumberFormat="0" applyBorder="0" applyProtection="0"/>
    <xf numFmtId="9" fontId="62" fillId="0" borderId="0" applyFont="0" applyFill="0" applyBorder="0" applyAlignment="0" applyProtection="0"/>
    <xf numFmtId="0" fontId="62" fillId="0" borderId="0"/>
    <xf numFmtId="0" fontId="88" fillId="0" borderId="0" applyNumberFormat="0" applyBorder="0" applyProtection="0"/>
    <xf numFmtId="0" fontId="88" fillId="0" borderId="0" applyNumberFormat="0" applyBorder="0" applyProtection="0"/>
    <xf numFmtId="9" fontId="62" fillId="0" borderId="0" applyFont="0" applyBorder="0" applyProtection="0"/>
    <xf numFmtId="9" fontId="62" fillId="0" borderId="0" applyFont="0" applyFill="0" applyBorder="0" applyAlignment="0" applyProtection="0"/>
  </cellStyleXfs>
  <cellXfs count="407">
    <xf numFmtId="0" fontId="0" fillId="0" borderId="0" xfId="0"/>
    <xf numFmtId="0" fontId="0" fillId="0" borderId="0" xfId="0" applyBorder="1"/>
    <xf numFmtId="0" fontId="8" fillId="0" borderId="6" xfId="0" applyFont="1" applyBorder="1" applyAlignment="1">
      <alignment vertical="center"/>
    </xf>
    <xf numFmtId="0" fontId="5" fillId="2" borderId="7" xfId="0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left" vertical="center"/>
    </xf>
    <xf numFmtId="1" fontId="14" fillId="0" borderId="7" xfId="3" applyNumberFormat="1" applyFont="1" applyBorder="1" applyAlignment="1">
      <alignment horizontal="center"/>
    </xf>
    <xf numFmtId="0" fontId="15" fillId="0" borderId="7" xfId="0" applyFont="1" applyFill="1" applyBorder="1" applyAlignment="1">
      <alignment horizontal="center" vertical="center"/>
    </xf>
    <xf numFmtId="164" fontId="7" fillId="3" borderId="12" xfId="0" applyNumberFormat="1" applyFont="1" applyFill="1" applyBorder="1" applyAlignment="1" applyProtection="1">
      <alignment horizontal="center" vertical="center"/>
    </xf>
    <xf numFmtId="164" fontId="7" fillId="3" borderId="11" xfId="0" applyNumberFormat="1" applyFont="1" applyFill="1" applyBorder="1" applyAlignment="1" applyProtection="1">
      <alignment horizontal="center" vertical="center"/>
    </xf>
    <xf numFmtId="164" fontId="7" fillId="3" borderId="7" xfId="0" applyNumberFormat="1" applyFont="1" applyFill="1" applyBorder="1" applyAlignment="1" applyProtection="1">
      <alignment horizontal="center" vertical="center"/>
    </xf>
    <xf numFmtId="164" fontId="7" fillId="5" borderId="13" xfId="0" applyNumberFormat="1" applyFont="1" applyFill="1" applyBorder="1" applyAlignment="1" applyProtection="1">
      <alignment horizontal="center" vertical="center"/>
    </xf>
    <xf numFmtId="164" fontId="7" fillId="8" borderId="7" xfId="0" applyNumberFormat="1" applyFont="1" applyFill="1" applyBorder="1" applyAlignment="1" applyProtection="1">
      <alignment horizontal="center" vertical="center"/>
    </xf>
    <xf numFmtId="164" fontId="7" fillId="8" borderId="8" xfId="0" applyNumberFormat="1" applyFont="1" applyFill="1" applyBorder="1" applyAlignment="1" applyProtection="1">
      <alignment horizontal="center" vertical="center"/>
    </xf>
    <xf numFmtId="164" fontId="7" fillId="3" borderId="6" xfId="0" applyNumberFormat="1" applyFont="1" applyFill="1" applyBorder="1" applyAlignment="1" applyProtection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left" vertical="center"/>
    </xf>
    <xf numFmtId="0" fontId="4" fillId="9" borderId="11" xfId="0" applyFont="1" applyFill="1" applyBorder="1" applyAlignment="1" applyProtection="1">
      <alignment horizontal="center" vertical="center"/>
    </xf>
    <xf numFmtId="0" fontId="12" fillId="9" borderId="8" xfId="0" applyFont="1" applyFill="1" applyBorder="1" applyAlignment="1" applyProtection="1">
      <alignment horizontal="left" vertical="center"/>
    </xf>
    <xf numFmtId="1" fontId="18" fillId="9" borderId="7" xfId="0" applyNumberFormat="1" applyFont="1" applyFill="1" applyBorder="1" applyAlignment="1" applyProtection="1">
      <alignment horizontal="center" vertical="center"/>
    </xf>
    <xf numFmtId="1" fontId="7" fillId="10" borderId="7" xfId="0" applyNumberFormat="1" applyFont="1" applyFill="1" applyBorder="1" applyAlignment="1" applyProtection="1">
      <alignment horizontal="center" vertical="center"/>
    </xf>
    <xf numFmtId="0" fontId="15" fillId="11" borderId="7" xfId="0" applyFont="1" applyFill="1" applyBorder="1" applyAlignment="1">
      <alignment horizontal="center" vertical="center"/>
    </xf>
    <xf numFmtId="164" fontId="7" fillId="12" borderId="12" xfId="0" applyNumberFormat="1" applyFont="1" applyFill="1" applyBorder="1" applyAlignment="1" applyProtection="1">
      <alignment horizontal="center" vertical="center"/>
    </xf>
    <xf numFmtId="164" fontId="7" fillId="12" borderId="11" xfId="0" applyNumberFormat="1" applyFont="1" applyFill="1" applyBorder="1" applyAlignment="1" applyProtection="1">
      <alignment horizontal="center" vertical="center"/>
    </xf>
    <xf numFmtId="164" fontId="7" fillId="12" borderId="7" xfId="0" applyNumberFormat="1" applyFont="1" applyFill="1" applyBorder="1" applyAlignment="1" applyProtection="1">
      <alignment horizontal="center" vertical="center"/>
    </xf>
    <xf numFmtId="164" fontId="7" fillId="11" borderId="13" xfId="0" applyNumberFormat="1" applyFont="1" applyFill="1" applyBorder="1" applyAlignment="1" applyProtection="1">
      <alignment horizontal="center" vertical="center"/>
    </xf>
    <xf numFmtId="164" fontId="7" fillId="13" borderId="7" xfId="0" applyNumberFormat="1" applyFont="1" applyFill="1" applyBorder="1" applyAlignment="1" applyProtection="1">
      <alignment horizontal="center" vertical="center"/>
    </xf>
    <xf numFmtId="164" fontId="7" fillId="13" borderId="8" xfId="0" applyNumberFormat="1" applyFont="1" applyFill="1" applyBorder="1" applyAlignment="1" applyProtection="1">
      <alignment horizontal="center" vertical="center"/>
    </xf>
    <xf numFmtId="164" fontId="7" fillId="12" borderId="6" xfId="0" applyNumberFormat="1" applyFont="1" applyFill="1" applyBorder="1" applyAlignment="1" applyProtection="1">
      <alignment horizontal="center" vertical="center"/>
    </xf>
    <xf numFmtId="0" fontId="4" fillId="10" borderId="6" xfId="0" applyFont="1" applyFill="1" applyBorder="1" applyAlignment="1" applyProtection="1">
      <alignment horizontal="center" vertical="center"/>
    </xf>
    <xf numFmtId="164" fontId="9" fillId="11" borderId="6" xfId="0" applyNumberFormat="1" applyFont="1" applyFill="1" applyBorder="1" applyAlignment="1">
      <alignment horizontal="center" vertical="center"/>
    </xf>
    <xf numFmtId="0" fontId="19" fillId="10" borderId="16" xfId="0" applyFont="1" applyFill="1" applyBorder="1" applyAlignment="1">
      <alignment horizontal="center" vertical="center"/>
    </xf>
    <xf numFmtId="0" fontId="12" fillId="0" borderId="8" xfId="0" applyFont="1" applyFill="1" applyBorder="1" applyAlignment="1" applyProtection="1">
      <alignment horizontal="left" vertical="center"/>
    </xf>
    <xf numFmtId="1" fontId="14" fillId="0" borderId="7" xfId="3" applyNumberFormat="1" applyFont="1" applyBorder="1" applyAlignment="1">
      <alignment horizontal="center" vertical="center"/>
    </xf>
    <xf numFmtId="164" fontId="7" fillId="14" borderId="12" xfId="0" applyNumberFormat="1" applyFont="1" applyFill="1" applyBorder="1" applyAlignment="1" applyProtection="1">
      <alignment horizontal="center" vertical="center"/>
    </xf>
    <xf numFmtId="164" fontId="7" fillId="14" borderId="11" xfId="0" applyNumberFormat="1" applyFont="1" applyFill="1" applyBorder="1" applyAlignment="1" applyProtection="1">
      <alignment horizontal="center" vertical="center"/>
    </xf>
    <xf numFmtId="164" fontId="7" fillId="14" borderId="7" xfId="0" applyNumberFormat="1" applyFont="1" applyFill="1" applyBorder="1" applyAlignment="1" applyProtection="1">
      <alignment horizontal="center" vertical="center"/>
    </xf>
    <xf numFmtId="164" fontId="7" fillId="15" borderId="13" xfId="0" applyNumberFormat="1" applyFont="1" applyFill="1" applyBorder="1" applyAlignment="1" applyProtection="1">
      <alignment horizontal="center" vertical="center"/>
    </xf>
    <xf numFmtId="164" fontId="7" fillId="16" borderId="7" xfId="0" applyNumberFormat="1" applyFont="1" applyFill="1" applyBorder="1" applyAlignment="1" applyProtection="1">
      <alignment horizontal="center" vertical="center"/>
    </xf>
    <xf numFmtId="164" fontId="7" fillId="16" borderId="8" xfId="0" applyNumberFormat="1" applyFont="1" applyFill="1" applyBorder="1" applyAlignment="1" applyProtection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1" fontId="18" fillId="9" borderId="13" xfId="0" applyNumberFormat="1" applyFont="1" applyFill="1" applyBorder="1" applyAlignment="1" applyProtection="1">
      <alignment horizontal="center" vertical="center"/>
      <protection locked="0"/>
    </xf>
    <xf numFmtId="1" fontId="14" fillId="11" borderId="7" xfId="0" applyNumberFormat="1" applyFont="1" applyFill="1" applyBorder="1" applyAlignment="1">
      <alignment horizontal="center" vertical="center"/>
    </xf>
    <xf numFmtId="1" fontId="14" fillId="10" borderId="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14" fillId="0" borderId="8" xfId="0" applyNumberFormat="1" applyFont="1" applyFill="1" applyBorder="1" applyAlignment="1">
      <alignment horizontal="center" vertical="center"/>
    </xf>
    <xf numFmtId="1" fontId="14" fillId="0" borderId="7" xfId="0" applyNumberFormat="1" applyFont="1" applyFill="1" applyBorder="1" applyAlignment="1">
      <alignment horizontal="center" vertical="center"/>
    </xf>
    <xf numFmtId="164" fontId="7" fillId="0" borderId="12" xfId="0" applyNumberFormat="1" applyFont="1" applyFill="1" applyBorder="1" applyAlignment="1" applyProtection="1">
      <alignment horizontal="center" vertical="center"/>
    </xf>
    <xf numFmtId="164" fontId="7" fillId="0" borderId="11" xfId="0" applyNumberFormat="1" applyFont="1" applyFill="1" applyBorder="1" applyAlignment="1" applyProtection="1">
      <alignment horizontal="center" vertical="center"/>
    </xf>
    <xf numFmtId="164" fontId="7" fillId="0" borderId="7" xfId="0" applyNumberFormat="1" applyFont="1" applyFill="1" applyBorder="1" applyAlignment="1" applyProtection="1">
      <alignment horizontal="center" vertical="center"/>
    </xf>
    <xf numFmtId="164" fontId="12" fillId="0" borderId="8" xfId="0" applyNumberFormat="1" applyFont="1" applyFill="1" applyBorder="1" applyAlignment="1" applyProtection="1">
      <alignment horizontal="center" vertical="center"/>
    </xf>
    <xf numFmtId="164" fontId="12" fillId="0" borderId="6" xfId="0" applyNumberFormat="1" applyFont="1" applyFill="1" applyBorder="1" applyAlignment="1" applyProtection="1">
      <alignment horizontal="center" vertical="center"/>
    </xf>
    <xf numFmtId="165" fontId="12" fillId="0" borderId="6" xfId="0" applyNumberFormat="1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center" vertical="center"/>
    </xf>
    <xf numFmtId="164" fontId="9" fillId="0" borderId="14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1" fontId="9" fillId="0" borderId="6" xfId="0" applyNumberFormat="1" applyFont="1" applyBorder="1" applyAlignment="1">
      <alignment horizontal="center" vertical="center"/>
    </xf>
    <xf numFmtId="166" fontId="9" fillId="0" borderId="6" xfId="2" applyNumberFormat="1" applyFont="1" applyFill="1" applyBorder="1" applyAlignment="1">
      <alignment horizontal="center" vertical="center"/>
    </xf>
    <xf numFmtId="1" fontId="23" fillId="0" borderId="8" xfId="0" applyNumberFormat="1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24" fillId="0" borderId="13" xfId="0" applyFont="1" applyFill="1" applyBorder="1" applyAlignment="1" applyProtection="1">
      <alignment horizontal="center" vertical="center"/>
    </xf>
    <xf numFmtId="164" fontId="25" fillId="0" borderId="12" xfId="0" applyNumberFormat="1" applyFont="1" applyFill="1" applyBorder="1" applyAlignment="1" applyProtection="1">
      <alignment horizontal="center" vertical="center"/>
    </xf>
    <xf numFmtId="164" fontId="25" fillId="0" borderId="13" xfId="0" applyNumberFormat="1" applyFont="1" applyFill="1" applyBorder="1" applyAlignment="1" applyProtection="1">
      <alignment horizontal="center" vertical="center"/>
    </xf>
    <xf numFmtId="164" fontId="21" fillId="0" borderId="9" xfId="0" applyNumberFormat="1" applyFont="1" applyFill="1" applyBorder="1" applyAlignment="1" applyProtection="1">
      <alignment horizontal="center" vertical="center"/>
    </xf>
    <xf numFmtId="164" fontId="21" fillId="0" borderId="19" xfId="0" applyNumberFormat="1" applyFont="1" applyFill="1" applyBorder="1" applyAlignment="1" applyProtection="1">
      <alignment horizontal="center" vertical="center"/>
    </xf>
    <xf numFmtId="165" fontId="21" fillId="0" borderId="19" xfId="0" applyNumberFormat="1" applyFont="1" applyFill="1" applyBorder="1" applyAlignment="1" applyProtection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21" fillId="0" borderId="6" xfId="0" applyFont="1" applyFill="1" applyBorder="1" applyAlignment="1" applyProtection="1">
      <alignment horizontal="center" vertical="center"/>
    </xf>
    <xf numFmtId="164" fontId="0" fillId="0" borderId="6" xfId="0" applyNumberFormat="1" applyFont="1" applyFill="1" applyBorder="1" applyAlignment="1">
      <alignment horizontal="center" vertical="center"/>
    </xf>
    <xf numFmtId="0" fontId="1" fillId="0" borderId="16" xfId="4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164" fontId="21" fillId="0" borderId="6" xfId="0" applyNumberFormat="1" applyFont="1" applyFill="1" applyBorder="1" applyAlignment="1" applyProtection="1">
      <alignment horizontal="center" vertical="center"/>
    </xf>
    <xf numFmtId="2" fontId="21" fillId="0" borderId="6" xfId="0" applyNumberFormat="1" applyFont="1" applyFill="1" applyBorder="1" applyAlignment="1" applyProtection="1">
      <alignment horizontal="center" vertical="center"/>
    </xf>
    <xf numFmtId="165" fontId="21" fillId="0" borderId="6" xfId="0" applyNumberFormat="1" applyFont="1" applyFill="1" applyBorder="1" applyAlignment="1" applyProtection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166" fontId="0" fillId="0" borderId="0" xfId="2" applyNumberFormat="1" applyFont="1" applyBorder="1"/>
    <xf numFmtId="0" fontId="30" fillId="0" borderId="0" xfId="0" applyFont="1" applyBorder="1" applyAlignment="1">
      <alignment wrapText="1"/>
    </xf>
    <xf numFmtId="0" fontId="0" fillId="0" borderId="0" xfId="0" applyAlignment="1">
      <alignment vertical="center"/>
    </xf>
    <xf numFmtId="0" fontId="31" fillId="0" borderId="14" xfId="0" applyFont="1" applyBorder="1" applyAlignment="1">
      <alignment vertical="center"/>
    </xf>
    <xf numFmtId="0" fontId="31" fillId="0" borderId="14" xfId="0" applyFont="1" applyBorder="1" applyAlignment="1">
      <alignment horizontal="center" vertical="center"/>
    </xf>
    <xf numFmtId="0" fontId="31" fillId="17" borderId="28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/>
    </xf>
    <xf numFmtId="2" fontId="31" fillId="0" borderId="6" xfId="0" applyNumberFormat="1" applyFont="1" applyBorder="1" applyAlignment="1">
      <alignment horizontal="center" vertical="center"/>
    </xf>
    <xf numFmtId="164" fontId="31" fillId="0" borderId="6" xfId="0" applyNumberFormat="1" applyFont="1" applyBorder="1" applyAlignment="1">
      <alignment horizontal="center" vertical="center"/>
    </xf>
    <xf numFmtId="164" fontId="31" fillId="17" borderId="16" xfId="0" applyNumberFormat="1" applyFont="1" applyFill="1" applyBorder="1" applyAlignment="1">
      <alignment horizontal="center" vertical="center"/>
    </xf>
    <xf numFmtId="2" fontId="31" fillId="0" borderId="0" xfId="0" applyNumberFormat="1" applyFont="1" applyBorder="1" applyAlignment="1">
      <alignment horizontal="center" vertical="center"/>
    </xf>
    <xf numFmtId="0" fontId="15" fillId="18" borderId="6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166" fontId="30" fillId="0" borderId="0" xfId="2" applyNumberFormat="1" applyFont="1" applyFill="1" applyBorder="1" applyAlignment="1">
      <alignment horizontal="center" vertical="center"/>
    </xf>
    <xf numFmtId="166" fontId="34" fillId="0" borderId="0" xfId="2" applyNumberFormat="1" applyFont="1" applyFill="1" applyBorder="1" applyAlignment="1">
      <alignment horizontal="center" vertical="center"/>
    </xf>
    <xf numFmtId="2" fontId="31" fillId="17" borderId="16" xfId="0" applyNumberFormat="1" applyFont="1" applyFill="1" applyBorder="1" applyAlignment="1">
      <alignment horizontal="center" vertical="center"/>
    </xf>
    <xf numFmtId="164" fontId="31" fillId="0" borderId="0" xfId="0" applyNumberFormat="1" applyFont="1" applyBorder="1" applyAlignment="1">
      <alignment horizontal="center" vertical="center"/>
    </xf>
    <xf numFmtId="0" fontId="35" fillId="0" borderId="0" xfId="0" applyFont="1" applyBorder="1"/>
    <xf numFmtId="0" fontId="0" fillId="0" borderId="0" xfId="0" applyBorder="1" applyAlignment="1">
      <alignment horizontal="center" vertical="center"/>
    </xf>
    <xf numFmtId="0" fontId="2" fillId="2" borderId="0" xfId="5" applyFont="1" applyFill="1" applyAlignment="1">
      <alignment horizontal="center"/>
    </xf>
    <xf numFmtId="0" fontId="38" fillId="2" borderId="0" xfId="5" applyFont="1" applyFill="1" applyAlignment="1" applyProtection="1">
      <alignment horizontal="center"/>
    </xf>
    <xf numFmtId="0" fontId="38" fillId="2" borderId="0" xfId="5" applyFont="1" applyFill="1" applyAlignment="1" applyProtection="1">
      <alignment horizontal="left" vertical="center"/>
    </xf>
    <xf numFmtId="0" fontId="38" fillId="2" borderId="0" xfId="5" applyFont="1" applyFill="1" applyAlignment="1" applyProtection="1">
      <alignment horizontal="center" vertical="center"/>
    </xf>
    <xf numFmtId="0" fontId="38" fillId="2" borderId="0" xfId="5" applyFont="1" applyFill="1" applyAlignment="1">
      <alignment horizontal="center"/>
    </xf>
    <xf numFmtId="0" fontId="2" fillId="0" borderId="0" xfId="5" applyFont="1" applyFill="1" applyBorder="1" applyAlignment="1">
      <alignment horizontal="center"/>
    </xf>
    <xf numFmtId="0" fontId="12" fillId="6" borderId="31" xfId="5" applyFont="1" applyFill="1" applyBorder="1" applyAlignment="1" applyProtection="1">
      <alignment horizontal="center" vertical="center" textRotation="90"/>
    </xf>
    <xf numFmtId="0" fontId="16" fillId="2" borderId="32" xfId="5" applyFont="1" applyFill="1" applyBorder="1" applyAlignment="1" applyProtection="1">
      <alignment horizontal="center" vertical="center" textRotation="90" wrapText="1"/>
    </xf>
    <xf numFmtId="0" fontId="16" fillId="2" borderId="33" xfId="5" applyFont="1" applyFill="1" applyBorder="1" applyAlignment="1" applyProtection="1">
      <alignment horizontal="center" vertical="center" textRotation="90" wrapText="1"/>
    </xf>
    <xf numFmtId="0" fontId="16" fillId="19" borderId="33" xfId="5" applyFont="1" applyFill="1" applyBorder="1" applyAlignment="1" applyProtection="1">
      <alignment horizontal="center" vertical="center" textRotation="90" wrapText="1"/>
    </xf>
    <xf numFmtId="0" fontId="16" fillId="9" borderId="5" xfId="5" applyFont="1" applyFill="1" applyBorder="1" applyAlignment="1" applyProtection="1">
      <alignment horizontal="center" vertical="center" textRotation="90" wrapText="1"/>
    </xf>
    <xf numFmtId="0" fontId="16" fillId="0" borderId="6" xfId="5" applyFont="1" applyFill="1" applyBorder="1" applyAlignment="1" applyProtection="1">
      <alignment horizontal="center" vertical="center" textRotation="90" wrapText="1"/>
    </xf>
    <xf numFmtId="0" fontId="12" fillId="6" borderId="36" xfId="5" applyFont="1" applyFill="1" applyBorder="1" applyAlignment="1" applyProtection="1">
      <alignment horizontal="center" vertical="center"/>
    </xf>
    <xf numFmtId="0" fontId="16" fillId="2" borderId="37" xfId="5" applyFont="1" applyFill="1" applyBorder="1" applyAlignment="1" applyProtection="1">
      <alignment horizontal="center" vertical="center" wrapText="1"/>
    </xf>
    <xf numFmtId="0" fontId="16" fillId="2" borderId="38" xfId="5" applyFont="1" applyFill="1" applyBorder="1" applyAlignment="1" applyProtection="1">
      <alignment horizontal="center" vertical="center" wrapText="1"/>
    </xf>
    <xf numFmtId="0" fontId="16" fillId="20" borderId="38" xfId="5" applyFont="1" applyFill="1" applyBorder="1" applyAlignment="1" applyProtection="1">
      <alignment horizontal="center" vertical="center" wrapText="1"/>
    </xf>
    <xf numFmtId="0" fontId="16" fillId="9" borderId="39" xfId="5" applyFont="1" applyFill="1" applyBorder="1" applyAlignment="1" applyProtection="1">
      <alignment horizontal="center" vertical="center" wrapText="1"/>
    </xf>
    <xf numFmtId="0" fontId="16" fillId="0" borderId="6" xfId="5" applyFont="1" applyFill="1" applyBorder="1" applyAlignment="1" applyProtection="1">
      <alignment horizontal="center" vertical="center" wrapText="1"/>
    </xf>
    <xf numFmtId="0" fontId="12" fillId="2" borderId="11" xfId="5" applyFont="1" applyFill="1" applyBorder="1" applyAlignment="1" applyProtection="1">
      <alignment horizontal="center" vertical="center"/>
    </xf>
    <xf numFmtId="0" fontId="12" fillId="2" borderId="8" xfId="5" applyFont="1" applyFill="1" applyBorder="1" applyAlignment="1" applyProtection="1">
      <alignment horizontal="left" vertical="center"/>
    </xf>
    <xf numFmtId="1" fontId="14" fillId="0" borderId="17" xfId="3" applyNumberFormat="1" applyFont="1" applyBorder="1" applyAlignment="1">
      <alignment horizontal="center" vertical="center"/>
    </xf>
    <xf numFmtId="1" fontId="12" fillId="6" borderId="40" xfId="5" applyNumberFormat="1" applyFont="1" applyFill="1" applyBorder="1" applyAlignment="1" applyProtection="1">
      <alignment horizontal="center" vertical="center"/>
    </xf>
    <xf numFmtId="1" fontId="12" fillId="0" borderId="40" xfId="5" applyNumberFormat="1" applyFont="1" applyFill="1" applyBorder="1" applyAlignment="1" applyProtection="1">
      <alignment horizontal="center" vertical="center"/>
    </xf>
    <xf numFmtId="0" fontId="12" fillId="0" borderId="8" xfId="5" applyFont="1" applyBorder="1" applyAlignment="1" applyProtection="1">
      <alignment horizontal="left" vertical="center"/>
    </xf>
    <xf numFmtId="0" fontId="12" fillId="12" borderId="11" xfId="5" applyFont="1" applyFill="1" applyBorder="1" applyAlignment="1" applyProtection="1">
      <alignment horizontal="center" vertical="center"/>
    </xf>
    <xf numFmtId="0" fontId="12" fillId="12" borderId="8" xfId="5" applyFont="1" applyFill="1" applyBorder="1" applyAlignment="1" applyProtection="1">
      <alignment vertical="center"/>
    </xf>
    <xf numFmtId="0" fontId="12" fillId="10" borderId="7" xfId="5" applyFont="1" applyFill="1" applyBorder="1" applyAlignment="1" applyProtection="1">
      <alignment horizontal="center" vertical="center"/>
    </xf>
    <xf numFmtId="1" fontId="14" fillId="11" borderId="13" xfId="3" applyNumberFormat="1" applyFont="1" applyFill="1" applyBorder="1" applyAlignment="1">
      <alignment horizontal="center" vertical="center"/>
    </xf>
    <xf numFmtId="1" fontId="41" fillId="0" borderId="6" xfId="2" applyNumberFormat="1" applyFont="1" applyFill="1" applyBorder="1" applyAlignment="1" applyProtection="1">
      <alignment horizontal="center" vertical="center"/>
    </xf>
    <xf numFmtId="164" fontId="12" fillId="2" borderId="6" xfId="5" applyNumberFormat="1" applyFont="1" applyFill="1" applyBorder="1" applyAlignment="1" applyProtection="1">
      <alignment horizontal="center" vertical="center"/>
    </xf>
    <xf numFmtId="164" fontId="12" fillId="12" borderId="44" xfId="5" applyNumberFormat="1" applyFont="1" applyFill="1" applyBorder="1" applyAlignment="1" applyProtection="1">
      <alignment horizontal="center" vertical="center"/>
    </xf>
    <xf numFmtId="164" fontId="42" fillId="12" borderId="44" xfId="5" applyNumberFormat="1" applyFont="1" applyFill="1" applyBorder="1" applyAlignment="1" applyProtection="1">
      <alignment horizontal="center" vertical="center"/>
    </xf>
    <xf numFmtId="164" fontId="12" fillId="0" borderId="44" xfId="5" applyNumberFormat="1" applyFont="1" applyFill="1" applyBorder="1" applyAlignment="1" applyProtection="1">
      <alignment horizontal="center" vertical="center"/>
    </xf>
    <xf numFmtId="167" fontId="12" fillId="0" borderId="6" xfId="5" applyNumberFormat="1" applyFont="1" applyFill="1" applyBorder="1" applyAlignment="1" applyProtection="1">
      <alignment horizontal="center" vertical="center"/>
    </xf>
    <xf numFmtId="166" fontId="43" fillId="0" borderId="6" xfId="7" applyNumberFormat="1" applyFont="1" applyFill="1" applyBorder="1" applyAlignment="1" applyProtection="1">
      <alignment horizontal="center" vertical="center"/>
    </xf>
    <xf numFmtId="1" fontId="22" fillId="0" borderId="44" xfId="5" applyNumberFormat="1" applyFont="1" applyFill="1" applyBorder="1" applyAlignment="1" applyProtection="1">
      <alignment horizontal="center" vertical="center"/>
    </xf>
    <xf numFmtId="1" fontId="21" fillId="0" borderId="44" xfId="5" applyNumberFormat="1" applyFont="1" applyFill="1" applyBorder="1" applyAlignment="1" applyProtection="1">
      <alignment horizontal="center" vertical="center"/>
    </xf>
    <xf numFmtId="1" fontId="22" fillId="0" borderId="47" xfId="5" applyNumberFormat="1" applyFont="1" applyFill="1" applyBorder="1" applyAlignment="1" applyProtection="1">
      <alignment horizontal="center" vertical="center"/>
    </xf>
    <xf numFmtId="1" fontId="22" fillId="0" borderId="19" xfId="5" applyNumberFormat="1" applyFont="1" applyFill="1" applyBorder="1" applyAlignment="1" applyProtection="1">
      <alignment horizontal="center" vertical="center"/>
    </xf>
    <xf numFmtId="164" fontId="12" fillId="0" borderId="6" xfId="5" applyNumberFormat="1" applyFont="1" applyFill="1" applyBorder="1" applyAlignment="1" applyProtection="1">
      <alignment horizontal="center" vertical="center"/>
    </xf>
    <xf numFmtId="0" fontId="16" fillId="0" borderId="0" xfId="5" applyFont="1" applyFill="1" applyBorder="1" applyAlignment="1" applyProtection="1">
      <alignment horizontal="center" vertical="center" textRotation="90" wrapText="1"/>
    </xf>
    <xf numFmtId="0" fontId="16" fillId="0" borderId="0" xfId="5" applyFont="1" applyFill="1" applyBorder="1" applyAlignment="1" applyProtection="1">
      <alignment horizontal="center" vertical="center" wrapText="1"/>
    </xf>
    <xf numFmtId="0" fontId="12" fillId="2" borderId="0" xfId="5" applyFont="1" applyFill="1" applyBorder="1" applyAlignment="1" applyProtection="1">
      <alignment horizontal="center" vertical="center"/>
    </xf>
    <xf numFmtId="164" fontId="12" fillId="0" borderId="0" xfId="5" applyNumberFormat="1" applyFont="1" applyFill="1" applyBorder="1" applyAlignment="1" applyProtection="1">
      <alignment horizontal="center" vertical="center"/>
    </xf>
    <xf numFmtId="167" fontId="12" fillId="0" borderId="0" xfId="5" applyNumberFormat="1" applyFont="1" applyFill="1" applyBorder="1" applyAlignment="1" applyProtection="1">
      <alignment horizontal="center" vertical="center"/>
    </xf>
    <xf numFmtId="166" fontId="43" fillId="0" borderId="0" xfId="7" applyNumberFormat="1" applyFont="1" applyFill="1" applyBorder="1" applyAlignment="1" applyProtection="1">
      <alignment horizontal="center" vertical="center"/>
    </xf>
    <xf numFmtId="0" fontId="38" fillId="2" borderId="0" xfId="5" applyFont="1" applyFill="1" applyBorder="1" applyAlignment="1">
      <alignment horizontal="center"/>
    </xf>
    <xf numFmtId="0" fontId="16" fillId="22" borderId="33" xfId="5" applyFont="1" applyFill="1" applyBorder="1" applyAlignment="1" applyProtection="1">
      <alignment horizontal="center" vertical="center" textRotation="90" wrapText="1"/>
    </xf>
    <xf numFmtId="0" fontId="16" fillId="2" borderId="6" xfId="5" applyFont="1" applyFill="1" applyBorder="1" applyAlignment="1" applyProtection="1">
      <alignment horizontal="center" vertical="center" textRotation="90" wrapText="1"/>
    </xf>
    <xf numFmtId="0" fontId="36" fillId="0" borderId="0" xfId="5" applyFill="1" applyBorder="1"/>
    <xf numFmtId="0" fontId="48" fillId="0" borderId="0" xfId="5" applyFont="1" applyFill="1" applyBorder="1" applyAlignment="1" applyProtection="1">
      <alignment horizontal="center" vertical="center" textRotation="90" wrapText="1"/>
    </xf>
    <xf numFmtId="0" fontId="16" fillId="23" borderId="38" xfId="5" applyFont="1" applyFill="1" applyBorder="1" applyAlignment="1" applyProtection="1">
      <alignment horizontal="center" vertical="center" wrapText="1"/>
    </xf>
    <xf numFmtId="0" fontId="16" fillId="2" borderId="6" xfId="5" applyFont="1" applyFill="1" applyBorder="1" applyAlignment="1" applyProtection="1">
      <alignment horizontal="center" vertical="center" wrapText="1"/>
    </xf>
    <xf numFmtId="0" fontId="38" fillId="0" borderId="0" xfId="5" applyFont="1" applyFill="1" applyBorder="1" applyAlignment="1">
      <alignment horizontal="center"/>
    </xf>
    <xf numFmtId="0" fontId="48" fillId="0" borderId="0" xfId="5" applyFont="1" applyFill="1" applyBorder="1" applyAlignment="1" applyProtection="1">
      <alignment horizontal="center" vertical="center" wrapText="1"/>
    </xf>
    <xf numFmtId="1" fontId="14" fillId="0" borderId="17" xfId="3" applyNumberFormat="1" applyFont="1" applyBorder="1" applyAlignment="1">
      <alignment horizontal="center"/>
    </xf>
    <xf numFmtId="164" fontId="12" fillId="6" borderId="40" xfId="5" applyNumberFormat="1" applyFont="1" applyFill="1" applyBorder="1" applyAlignment="1" applyProtection="1">
      <alignment horizontal="center" vertical="center"/>
    </xf>
    <xf numFmtId="164" fontId="12" fillId="0" borderId="40" xfId="5" applyNumberFormat="1" applyFont="1" applyFill="1" applyBorder="1" applyAlignment="1" applyProtection="1">
      <alignment horizontal="center" vertical="center"/>
    </xf>
    <xf numFmtId="164" fontId="42" fillId="0" borderId="40" xfId="5" applyNumberFormat="1" applyFont="1" applyFill="1" applyBorder="1" applyAlignment="1" applyProtection="1">
      <alignment horizontal="center" vertical="center"/>
    </xf>
    <xf numFmtId="0" fontId="36" fillId="0" borderId="0" xfId="5" applyFill="1" applyBorder="1" applyAlignment="1">
      <alignment horizontal="center" vertical="center"/>
    </xf>
    <xf numFmtId="0" fontId="8" fillId="0" borderId="0" xfId="5" applyFont="1" applyFill="1" applyBorder="1" applyAlignment="1">
      <alignment horizontal="center" vertical="center"/>
    </xf>
    <xf numFmtId="0" fontId="12" fillId="0" borderId="0" xfId="5" applyFont="1" applyFill="1" applyBorder="1" applyAlignment="1" applyProtection="1">
      <alignment horizontal="center" vertical="center"/>
    </xf>
    <xf numFmtId="0" fontId="16" fillId="0" borderId="0" xfId="5" applyFont="1" applyFill="1" applyBorder="1" applyAlignment="1">
      <alignment horizontal="center" vertical="center"/>
    </xf>
    <xf numFmtId="1" fontId="14" fillId="10" borderId="13" xfId="3" applyNumberFormat="1" applyFont="1" applyFill="1" applyBorder="1" applyAlignment="1">
      <alignment horizontal="center" vertical="center"/>
    </xf>
    <xf numFmtId="164" fontId="25" fillId="0" borderId="40" xfId="5" applyNumberFormat="1" applyFont="1" applyFill="1" applyBorder="1" applyAlignment="1" applyProtection="1">
      <alignment horizontal="center" vertical="center"/>
    </xf>
    <xf numFmtId="164" fontId="53" fillId="0" borderId="40" xfId="5" applyNumberFormat="1" applyFont="1" applyFill="1" applyBorder="1" applyAlignment="1" applyProtection="1">
      <alignment horizontal="center" vertical="center"/>
    </xf>
    <xf numFmtId="164" fontId="25" fillId="0" borderId="0" xfId="5" applyNumberFormat="1" applyFont="1" applyFill="1" applyBorder="1" applyAlignment="1" applyProtection="1">
      <alignment horizontal="center" vertical="center"/>
    </xf>
    <xf numFmtId="0" fontId="15" fillId="0" borderId="0" xfId="5" applyFont="1" applyFill="1" applyBorder="1" applyAlignment="1">
      <alignment horizontal="center" vertical="center"/>
    </xf>
    <xf numFmtId="0" fontId="26" fillId="0" borderId="0" xfId="5" applyFont="1" applyFill="1" applyBorder="1" applyAlignment="1">
      <alignment horizontal="center" vertical="center"/>
    </xf>
    <xf numFmtId="0" fontId="48" fillId="0" borderId="6" xfId="7" applyNumberFormat="1" applyFont="1" applyFill="1" applyBorder="1" applyAlignment="1" applyProtection="1">
      <alignment horizontal="center" vertical="center"/>
    </xf>
    <xf numFmtId="0" fontId="43" fillId="0" borderId="0" xfId="7" applyNumberFormat="1" applyFont="1" applyFill="1" applyBorder="1" applyAlignment="1" applyProtection="1">
      <alignment horizontal="center" vertical="center"/>
    </xf>
    <xf numFmtId="164" fontId="25" fillId="0" borderId="6" xfId="5" applyNumberFormat="1" applyFont="1" applyFill="1" applyBorder="1" applyAlignment="1" applyProtection="1">
      <alignment horizontal="center" vertical="center"/>
    </xf>
    <xf numFmtId="164" fontId="7" fillId="0" borderId="0" xfId="5" applyNumberFormat="1" applyFont="1" applyFill="1" applyBorder="1" applyAlignment="1" applyProtection="1">
      <alignment horizontal="center" vertical="center"/>
    </xf>
    <xf numFmtId="0" fontId="14" fillId="0" borderId="0" xfId="5" applyFont="1" applyFill="1" applyBorder="1" applyAlignment="1">
      <alignment horizontal="center" vertical="center"/>
    </xf>
    <xf numFmtId="0" fontId="48" fillId="0" borderId="0" xfId="5" applyFont="1" applyFill="1" applyBorder="1" applyAlignment="1">
      <alignment horizontal="center" vertical="center"/>
    </xf>
    <xf numFmtId="0" fontId="36" fillId="2" borderId="0" xfId="5" applyFont="1" applyFill="1" applyBorder="1" applyProtection="1"/>
    <xf numFmtId="0" fontId="23" fillId="2" borderId="0" xfId="5" applyFont="1" applyFill="1" applyBorder="1" applyAlignment="1" applyProtection="1">
      <alignment horizontal="center" vertical="center"/>
    </xf>
    <xf numFmtId="0" fontId="23" fillId="2" borderId="0" xfId="5" applyFont="1" applyFill="1" applyBorder="1" applyAlignment="1">
      <alignment horizontal="center" vertical="center"/>
    </xf>
    <xf numFmtId="166" fontId="55" fillId="0" borderId="0" xfId="7" applyNumberFormat="1" applyFont="1" applyFill="1" applyBorder="1" applyAlignment="1" applyProtection="1">
      <alignment horizontal="center" vertical="center"/>
    </xf>
    <xf numFmtId="0" fontId="56" fillId="2" borderId="0" xfId="5" applyFont="1" applyFill="1" applyAlignment="1">
      <alignment horizontal="center" vertical="center"/>
    </xf>
    <xf numFmtId="0" fontId="36" fillId="0" borderId="0" xfId="5"/>
    <xf numFmtId="0" fontId="36" fillId="0" borderId="0" xfId="5" applyBorder="1"/>
    <xf numFmtId="1" fontId="7" fillId="0" borderId="0" xfId="5" applyNumberFormat="1" applyFont="1" applyFill="1" applyBorder="1" applyAlignment="1" applyProtection="1">
      <alignment horizontal="center" vertical="center"/>
    </xf>
    <xf numFmtId="0" fontId="57" fillId="0" borderId="0" xfId="5" applyFont="1" applyBorder="1" applyAlignment="1">
      <alignment horizontal="center" vertical="center"/>
    </xf>
    <xf numFmtId="164" fontId="58" fillId="0" borderId="0" xfId="7" applyNumberFormat="1" applyFont="1" applyFill="1" applyBorder="1" applyAlignment="1" applyProtection="1">
      <alignment horizontal="center" vertical="center"/>
    </xf>
    <xf numFmtId="167" fontId="7" fillId="0" borderId="0" xfId="5" applyNumberFormat="1" applyFont="1" applyFill="1" applyBorder="1" applyAlignment="1" applyProtection="1">
      <alignment horizontal="center" vertical="center"/>
    </xf>
    <xf numFmtId="0" fontId="36" fillId="2" borderId="0" xfId="5" applyFill="1" applyAlignment="1">
      <alignment horizontal="center" vertical="center"/>
    </xf>
    <xf numFmtId="0" fontId="36" fillId="0" borderId="0" xfId="5" applyAlignment="1">
      <alignment horizontal="center" vertical="center"/>
    </xf>
    <xf numFmtId="0" fontId="23" fillId="0" borderId="0" xfId="5" applyFont="1"/>
    <xf numFmtId="0" fontId="60" fillId="0" borderId="0" xfId="8" applyFont="1" applyFill="1" applyAlignment="1">
      <alignment horizontal="center" vertical="center" wrapText="1"/>
    </xf>
    <xf numFmtId="0" fontId="59" fillId="0" borderId="0" xfId="8" applyFont="1" applyFill="1" applyAlignment="1">
      <alignment vertical="center" wrapText="1"/>
    </xf>
    <xf numFmtId="0" fontId="63" fillId="24" borderId="0" xfId="9" applyFont="1" applyFill="1" applyAlignment="1" applyProtection="1">
      <alignment horizontal="left" vertical="center"/>
    </xf>
    <xf numFmtId="0" fontId="70" fillId="24" borderId="50" xfId="8" applyFont="1" applyFill="1" applyBorder="1" applyAlignment="1">
      <alignment horizontal="center" vertical="center"/>
    </xf>
    <xf numFmtId="0" fontId="71" fillId="11" borderId="50" xfId="8" applyFont="1" applyFill="1" applyBorder="1" applyAlignment="1">
      <alignment horizontal="center" vertical="center" wrapText="1"/>
    </xf>
    <xf numFmtId="0" fontId="73" fillId="0" borderId="49" xfId="8" applyFont="1" applyFill="1" applyBorder="1" applyAlignment="1">
      <alignment vertical="center"/>
    </xf>
    <xf numFmtId="0" fontId="74" fillId="24" borderId="49" xfId="8" applyFont="1" applyFill="1" applyBorder="1" applyAlignment="1">
      <alignment horizontal="center" vertical="center"/>
    </xf>
    <xf numFmtId="164" fontId="75" fillId="21" borderId="49" xfId="8" applyNumberFormat="1" applyFont="1" applyFill="1" applyBorder="1" applyAlignment="1">
      <alignment horizontal="center" vertical="center"/>
    </xf>
    <xf numFmtId="0" fontId="76" fillId="24" borderId="48" xfId="9" applyFont="1" applyFill="1" applyBorder="1" applyAlignment="1">
      <alignment horizontal="center" vertical="center"/>
    </xf>
    <xf numFmtId="1" fontId="75" fillId="0" borderId="49" xfId="8" applyNumberFormat="1" applyFont="1" applyFill="1" applyBorder="1" applyAlignment="1">
      <alignment horizontal="center" vertical="center"/>
    </xf>
    <xf numFmtId="1" fontId="74" fillId="24" borderId="49" xfId="8" applyNumberFormat="1" applyFont="1" applyFill="1" applyBorder="1" applyAlignment="1">
      <alignment horizontal="center" vertical="center"/>
    </xf>
    <xf numFmtId="0" fontId="73" fillId="0" borderId="50" xfId="8" applyFont="1" applyFill="1" applyBorder="1" applyAlignment="1">
      <alignment vertical="center"/>
    </xf>
    <xf numFmtId="0" fontId="77" fillId="21" borderId="50" xfId="8" applyFont="1" applyFill="1" applyBorder="1" applyAlignment="1">
      <alignment vertical="center"/>
    </xf>
    <xf numFmtId="0" fontId="75" fillId="21" borderId="50" xfId="8" applyFont="1" applyFill="1" applyBorder="1" applyAlignment="1">
      <alignment horizontal="center" vertical="center"/>
    </xf>
    <xf numFmtId="0" fontId="73" fillId="0" borderId="51" xfId="8" applyFont="1" applyFill="1" applyBorder="1" applyAlignment="1">
      <alignment vertical="center"/>
    </xf>
    <xf numFmtId="0" fontId="74" fillId="24" borderId="55" xfId="8" applyFont="1" applyFill="1" applyBorder="1" applyAlignment="1">
      <alignment horizontal="center" vertical="center"/>
    </xf>
    <xf numFmtId="0" fontId="76" fillId="24" borderId="56" xfId="9" applyFont="1" applyFill="1" applyBorder="1" applyAlignment="1">
      <alignment horizontal="center" vertical="center"/>
    </xf>
    <xf numFmtId="1" fontId="75" fillId="0" borderId="55" xfId="8" applyNumberFormat="1" applyFont="1" applyFill="1" applyBorder="1" applyAlignment="1">
      <alignment horizontal="center" vertical="center"/>
    </xf>
    <xf numFmtId="1" fontId="74" fillId="24" borderId="55" xfId="8" applyNumberFormat="1" applyFont="1" applyFill="1" applyBorder="1" applyAlignment="1">
      <alignment horizontal="center" vertical="center"/>
    </xf>
    <xf numFmtId="0" fontId="72" fillId="21" borderId="50" xfId="8" applyFont="1" applyFill="1" applyBorder="1" applyAlignment="1">
      <alignment horizontal="center" vertical="center" wrapText="1"/>
    </xf>
    <xf numFmtId="0" fontId="78" fillId="25" borderId="49" xfId="8" applyFont="1" applyFill="1" applyBorder="1" applyAlignment="1">
      <alignment horizontal="center" vertical="center"/>
    </xf>
    <xf numFmtId="0" fontId="78" fillId="25" borderId="6" xfId="8" applyFont="1" applyFill="1" applyBorder="1" applyAlignment="1">
      <alignment horizontal="center" vertical="center"/>
    </xf>
    <xf numFmtId="164" fontId="75" fillId="21" borderId="57" xfId="8" applyNumberFormat="1" applyFont="1" applyFill="1" applyBorder="1" applyAlignment="1">
      <alignment horizontal="center" vertical="center"/>
    </xf>
    <xf numFmtId="0" fontId="79" fillId="21" borderId="6" xfId="9" applyFont="1" applyFill="1" applyBorder="1" applyAlignment="1">
      <alignment horizontal="center" vertical="center"/>
    </xf>
    <xf numFmtId="164" fontId="75" fillId="21" borderId="58" xfId="8" applyNumberFormat="1" applyFont="1" applyFill="1" applyBorder="1" applyAlignment="1">
      <alignment horizontal="center" vertical="center"/>
    </xf>
    <xf numFmtId="0" fontId="64" fillId="25" borderId="6" xfId="8" applyFont="1" applyFill="1" applyBorder="1" applyAlignment="1">
      <alignment horizontal="center" vertical="center"/>
    </xf>
    <xf numFmtId="9" fontId="81" fillId="0" borderId="50" xfId="9" applyNumberFormat="1" applyFont="1" applyFill="1" applyBorder="1" applyAlignment="1" applyProtection="1">
      <alignment horizontal="center" vertical="center"/>
    </xf>
    <xf numFmtId="0" fontId="59" fillId="0" borderId="50" xfId="8" applyFont="1" applyFill="1" applyBorder="1" applyAlignment="1"/>
    <xf numFmtId="166" fontId="62" fillId="0" borderId="49" xfId="9" applyNumberFormat="1" applyFill="1" applyBorder="1" applyAlignment="1">
      <alignment horizontal="center" vertical="center"/>
    </xf>
    <xf numFmtId="164" fontId="62" fillId="0" borderId="49" xfId="9" applyNumberFormat="1" applyFill="1" applyBorder="1"/>
    <xf numFmtId="9" fontId="62" fillId="0" borderId="49" xfId="9" applyNumberFormat="1" applyFill="1" applyBorder="1" applyAlignment="1">
      <alignment horizontal="center" vertical="center"/>
    </xf>
    <xf numFmtId="166" fontId="70" fillId="0" borderId="49" xfId="11" applyNumberFormat="1" applyFont="1" applyFill="1" applyBorder="1" applyAlignment="1">
      <alignment horizontal="center" vertical="center" wrapText="1"/>
    </xf>
    <xf numFmtId="166" fontId="75" fillId="0" borderId="49" xfId="9" applyNumberFormat="1" applyFont="1" applyFill="1" applyBorder="1" applyAlignment="1">
      <alignment horizontal="center" vertical="center"/>
    </xf>
    <xf numFmtId="166" fontId="82" fillId="0" borderId="49" xfId="9" applyNumberFormat="1" applyFont="1" applyFill="1" applyBorder="1" applyAlignment="1">
      <alignment horizontal="center" vertical="center"/>
    </xf>
    <xf numFmtId="0" fontId="59" fillId="0" borderId="49" xfId="8" applyFont="1" applyFill="1" applyBorder="1" applyAlignment="1"/>
    <xf numFmtId="0" fontId="78" fillId="0" borderId="49" xfId="8" applyFont="1" applyFill="1" applyBorder="1" applyAlignment="1">
      <alignment horizontal="center" vertical="center"/>
    </xf>
    <xf numFmtId="164" fontId="75" fillId="0" borderId="49" xfId="8" applyNumberFormat="1" applyFont="1" applyFill="1" applyBorder="1" applyAlignment="1">
      <alignment horizontal="center" vertical="center"/>
    </xf>
    <xf numFmtId="0" fontId="78" fillId="0" borderId="6" xfId="8" applyFont="1" applyFill="1" applyBorder="1" applyAlignment="1">
      <alignment horizontal="center" vertical="center"/>
    </xf>
    <xf numFmtId="164" fontId="75" fillId="0" borderId="57" xfId="8" applyNumberFormat="1" applyFont="1" applyFill="1" applyBorder="1" applyAlignment="1">
      <alignment horizontal="center" vertical="center"/>
    </xf>
    <xf numFmtId="0" fontId="79" fillId="0" borderId="6" xfId="9" applyFont="1" applyFill="1" applyBorder="1" applyAlignment="1">
      <alignment horizontal="center" vertical="center"/>
    </xf>
    <xf numFmtId="164" fontId="75" fillId="0" borderId="58" xfId="8" applyNumberFormat="1" applyFont="1" applyFill="1" applyBorder="1" applyAlignment="1">
      <alignment horizontal="center" vertical="center"/>
    </xf>
    <xf numFmtId="2" fontId="78" fillId="0" borderId="6" xfId="8" applyNumberFormat="1" applyFont="1" applyFill="1" applyBorder="1" applyAlignment="1">
      <alignment horizontal="center" vertical="center"/>
    </xf>
    <xf numFmtId="164" fontId="78" fillId="0" borderId="6" xfId="8" applyNumberFormat="1" applyFont="1" applyFill="1" applyBorder="1" applyAlignment="1">
      <alignment horizontal="center" vertical="center"/>
    </xf>
    <xf numFmtId="164" fontId="64" fillId="0" borderId="6" xfId="8" applyNumberFormat="1" applyFont="1" applyFill="1" applyBorder="1" applyAlignment="1">
      <alignment horizontal="center" vertical="center"/>
    </xf>
    <xf numFmtId="0" fontId="64" fillId="0" borderId="6" xfId="8" applyFont="1" applyFill="1" applyBorder="1" applyAlignment="1">
      <alignment horizontal="center" vertical="center"/>
    </xf>
    <xf numFmtId="1" fontId="70" fillId="0" borderId="61" xfId="8" applyNumberFormat="1" applyFont="1" applyFill="1" applyBorder="1" applyAlignment="1">
      <alignment horizontal="center" vertical="center"/>
    </xf>
    <xf numFmtId="0" fontId="70" fillId="0" borderId="61" xfId="11" applyNumberFormat="1" applyFont="1" applyFill="1" applyBorder="1" applyAlignment="1">
      <alignment horizontal="center" vertical="center"/>
    </xf>
    <xf numFmtId="0" fontId="74" fillId="0" borderId="6" xfId="8" applyFont="1" applyFill="1" applyBorder="1" applyAlignment="1">
      <alignment horizontal="center" vertical="center"/>
    </xf>
    <xf numFmtId="164" fontId="62" fillId="0" borderId="6" xfId="8" applyNumberFormat="1" applyFont="1" applyFill="1" applyBorder="1" applyAlignment="1">
      <alignment horizontal="center" vertical="center"/>
    </xf>
    <xf numFmtId="0" fontId="84" fillId="0" borderId="6" xfId="8" applyFont="1" applyFill="1" applyBorder="1" applyAlignment="1">
      <alignment horizontal="center" vertical="center"/>
    </xf>
    <xf numFmtId="0" fontId="76" fillId="0" borderId="6" xfId="9" applyFont="1" applyFill="1" applyBorder="1" applyAlignment="1">
      <alignment horizontal="center" vertical="center"/>
    </xf>
    <xf numFmtId="164" fontId="75" fillId="0" borderId="6" xfId="8" applyNumberFormat="1" applyFont="1" applyFill="1" applyBorder="1" applyAlignment="1">
      <alignment horizontal="center" vertical="center"/>
    </xf>
    <xf numFmtId="0" fontId="59" fillId="0" borderId="0" xfId="8" applyFont="1" applyFill="1" applyBorder="1" applyAlignment="1"/>
    <xf numFmtId="0" fontId="62" fillId="0" borderId="0" xfId="9" applyFont="1" applyFill="1" applyBorder="1"/>
    <xf numFmtId="0" fontId="70" fillId="24" borderId="50" xfId="8" applyFont="1" applyFill="1" applyBorder="1" applyAlignment="1">
      <alignment horizontal="center" vertical="center"/>
    </xf>
    <xf numFmtId="0" fontId="14" fillId="0" borderId="6" xfId="0" applyFont="1" applyBorder="1" applyAlignment="1">
      <alignment vertical="center" wrapText="1"/>
    </xf>
    <xf numFmtId="0" fontId="0" fillId="0" borderId="6" xfId="0" applyBorder="1" applyAlignment="1">
      <alignment wrapText="1"/>
    </xf>
    <xf numFmtId="0" fontId="31" fillId="0" borderId="16" xfId="0" applyFont="1" applyBorder="1" applyAlignment="1">
      <alignment horizontal="right" vertical="center" wrapText="1"/>
    </xf>
    <xf numFmtId="0" fontId="33" fillId="0" borderId="21" xfId="0" applyFont="1" applyBorder="1" applyAlignment="1">
      <alignment horizontal="right" wrapText="1"/>
    </xf>
    <xf numFmtId="0" fontId="33" fillId="0" borderId="22" xfId="0" applyFont="1" applyBorder="1" applyAlignment="1">
      <alignment horizontal="right" wrapText="1"/>
    </xf>
    <xf numFmtId="0" fontId="21" fillId="0" borderId="8" xfId="0" applyFont="1" applyFill="1" applyBorder="1" applyAlignment="1" applyProtection="1">
      <alignment horizontal="center" vertical="center" wrapText="1"/>
    </xf>
    <xf numFmtId="0" fontId="21" fillId="0" borderId="18" xfId="0" applyFont="1" applyFill="1" applyBorder="1" applyAlignment="1" applyProtection="1">
      <alignment horizontal="center" vertical="center" wrapText="1"/>
    </xf>
    <xf numFmtId="0" fontId="11" fillId="0" borderId="20" xfId="0" applyFont="1" applyFill="1" applyBorder="1" applyAlignment="1" applyProtection="1">
      <alignment horizontal="right" vertical="center" wrapText="1"/>
    </xf>
    <xf numFmtId="0" fontId="0" fillId="0" borderId="21" xfId="0" applyFont="1" applyBorder="1" applyAlignment="1">
      <alignment horizontal="right" vertical="center" wrapText="1"/>
    </xf>
    <xf numFmtId="0" fontId="9" fillId="0" borderId="23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7" fillId="0" borderId="24" xfId="0" applyFont="1" applyBorder="1" applyAlignment="1">
      <alignment horizontal="center" vertical="center" wrapText="1"/>
    </xf>
    <xf numFmtId="0" fontId="29" fillId="0" borderId="25" xfId="0" applyFont="1" applyBorder="1" applyAlignment="1">
      <alignment vertical="center" wrapText="1"/>
    </xf>
    <xf numFmtId="0" fontId="29" fillId="0" borderId="26" xfId="0" applyFont="1" applyBorder="1" applyAlignment="1">
      <alignment vertical="center" wrapText="1"/>
    </xf>
    <xf numFmtId="0" fontId="29" fillId="0" borderId="27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12" fillId="12" borderId="8" xfId="0" applyFont="1" applyFill="1" applyBorder="1" applyAlignment="1" applyProtection="1">
      <alignment horizontal="center" vertical="center" wrapText="1"/>
    </xf>
    <xf numFmtId="0" fontId="12" fillId="12" borderId="18" xfId="0" applyFont="1" applyFill="1" applyBorder="1" applyAlignment="1" applyProtection="1">
      <alignment horizontal="center" vertical="center" wrapText="1"/>
    </xf>
    <xf numFmtId="0" fontId="7" fillId="6" borderId="6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43" fontId="9" fillId="7" borderId="6" xfId="1" applyFont="1" applyFill="1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vertical="center"/>
    </xf>
    <xf numFmtId="0" fontId="6" fillId="5" borderId="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39" fillId="11" borderId="16" xfId="5" applyFont="1" applyFill="1" applyBorder="1" applyAlignment="1" applyProtection="1">
      <alignment vertical="center" wrapText="1"/>
    </xf>
    <xf numFmtId="0" fontId="23" fillId="11" borderId="21" xfId="5" applyFont="1" applyFill="1" applyBorder="1" applyAlignment="1">
      <alignment vertical="center" wrapText="1"/>
    </xf>
    <xf numFmtId="0" fontId="23" fillId="11" borderId="43" xfId="5" applyFont="1" applyFill="1" applyBorder="1" applyAlignment="1">
      <alignment vertical="center" wrapText="1"/>
    </xf>
    <xf numFmtId="0" fontId="39" fillId="0" borderId="16" xfId="5" applyFont="1" applyFill="1" applyBorder="1" applyAlignment="1" applyProtection="1">
      <alignment horizontal="right" vertical="center" wrapText="1"/>
    </xf>
    <xf numFmtId="0" fontId="23" fillId="0" borderId="21" xfId="5" applyFont="1" applyFill="1" applyBorder="1" applyAlignment="1">
      <alignment horizontal="right" vertical="center" wrapText="1"/>
    </xf>
    <xf numFmtId="0" fontId="23" fillId="0" borderId="43" xfId="5" applyFont="1" applyFill="1" applyBorder="1" applyAlignment="1">
      <alignment horizontal="right" vertical="center" wrapText="1"/>
    </xf>
    <xf numFmtId="0" fontId="12" fillId="0" borderId="6" xfId="5" applyFont="1" applyFill="1" applyBorder="1" applyAlignment="1" applyProtection="1">
      <alignment horizontal="center" vertical="center" wrapText="1"/>
    </xf>
    <xf numFmtId="0" fontId="23" fillId="0" borderId="6" xfId="5" applyFont="1" applyBorder="1" applyAlignment="1">
      <alignment horizontal="center" vertical="center" wrapText="1"/>
    </xf>
    <xf numFmtId="0" fontId="44" fillId="0" borderId="45" xfId="5" applyFont="1" applyFill="1" applyBorder="1" applyAlignment="1" applyProtection="1">
      <alignment horizontal="right" vertical="center" wrapText="1"/>
    </xf>
    <xf numFmtId="0" fontId="23" fillId="0" borderId="23" xfId="5" applyFont="1" applyFill="1" applyBorder="1" applyAlignment="1">
      <alignment horizontal="right" vertical="center" wrapText="1"/>
    </xf>
    <xf numFmtId="0" fontId="36" fillId="0" borderId="46" xfId="5" applyFont="1" applyBorder="1" applyAlignment="1">
      <alignment horizontal="right" vertical="center"/>
    </xf>
    <xf numFmtId="0" fontId="46" fillId="0" borderId="6" xfId="5" applyFont="1" applyFill="1" applyBorder="1" applyAlignment="1" applyProtection="1">
      <alignment horizontal="right" vertical="center" wrapText="1"/>
    </xf>
    <xf numFmtId="0" fontId="47" fillId="0" borderId="6" xfId="5" applyFont="1" applyFill="1" applyBorder="1" applyAlignment="1">
      <alignment horizontal="right" vertical="center" wrapText="1"/>
    </xf>
    <xf numFmtId="164" fontId="12" fillId="2" borderId="6" xfId="5" applyNumberFormat="1" applyFont="1" applyFill="1" applyBorder="1" applyAlignment="1" applyProtection="1">
      <alignment horizontal="left" vertical="center" wrapText="1"/>
    </xf>
    <xf numFmtId="164" fontId="36" fillId="0" borderId="6" xfId="5" applyNumberFormat="1" applyBorder="1" applyAlignment="1">
      <alignment vertical="center" wrapText="1"/>
    </xf>
    <xf numFmtId="0" fontId="2" fillId="2" borderId="0" xfId="5" applyFont="1" applyFill="1" applyBorder="1" applyAlignment="1" applyProtection="1">
      <alignment horizontal="center"/>
    </xf>
    <xf numFmtId="0" fontId="12" fillId="2" borderId="29" xfId="5" applyFont="1" applyFill="1" applyBorder="1" applyAlignment="1" applyProtection="1">
      <alignment horizontal="center" vertical="center"/>
    </xf>
    <xf numFmtId="0" fontId="36" fillId="0" borderId="34" xfId="5" applyBorder="1" applyAlignment="1">
      <alignment horizontal="center" vertical="center"/>
    </xf>
    <xf numFmtId="0" fontId="12" fillId="2" borderId="30" xfId="5" applyFont="1" applyFill="1" applyBorder="1" applyAlignment="1" applyProtection="1">
      <alignment horizontal="center" vertical="center"/>
    </xf>
    <xf numFmtId="0" fontId="36" fillId="0" borderId="35" xfId="5" applyBorder="1" applyAlignment="1">
      <alignment horizontal="center" vertical="center"/>
    </xf>
    <xf numFmtId="0" fontId="7" fillId="2" borderId="6" xfId="6" applyFont="1" applyFill="1" applyBorder="1" applyAlignment="1" applyProtection="1">
      <alignment horizontal="center" vertical="center" wrapText="1"/>
    </xf>
    <xf numFmtId="0" fontId="39" fillId="12" borderId="41" xfId="5" applyFont="1" applyFill="1" applyBorder="1" applyAlignment="1" applyProtection="1">
      <alignment vertical="center" wrapText="1"/>
    </xf>
    <xf numFmtId="0" fontId="23" fillId="11" borderId="42" xfId="5" applyFont="1" applyFill="1" applyBorder="1" applyAlignment="1">
      <alignment vertical="center" wrapText="1"/>
    </xf>
    <xf numFmtId="0" fontId="54" fillId="0" borderId="6" xfId="5" applyFont="1" applyBorder="1" applyAlignment="1">
      <alignment horizontal="center" vertical="center" wrapText="1"/>
    </xf>
    <xf numFmtId="0" fontId="51" fillId="0" borderId="6" xfId="5" applyFont="1" applyFill="1" applyBorder="1" applyAlignment="1" applyProtection="1">
      <alignment horizontal="right" vertical="center" wrapText="1"/>
    </xf>
    <xf numFmtId="0" fontId="26" fillId="0" borderId="6" xfId="5" applyFont="1" applyFill="1" applyBorder="1" applyAlignment="1">
      <alignment horizontal="right" vertical="center" wrapText="1"/>
    </xf>
    <xf numFmtId="0" fontId="7" fillId="2" borderId="0" xfId="5" applyFont="1" applyFill="1" applyBorder="1" applyAlignment="1" applyProtection="1">
      <alignment vertical="center" wrapText="1"/>
    </xf>
    <xf numFmtId="0" fontId="49" fillId="12" borderId="41" xfId="5" applyFont="1" applyFill="1" applyBorder="1" applyAlignment="1" applyProtection="1">
      <alignment vertical="center" wrapText="1"/>
    </xf>
    <xf numFmtId="0" fontId="47" fillId="11" borderId="42" xfId="5" applyFont="1" applyFill="1" applyBorder="1" applyAlignment="1">
      <alignment vertical="center" wrapText="1"/>
    </xf>
    <xf numFmtId="0" fontId="51" fillId="0" borderId="52" xfId="5" applyFont="1" applyFill="1" applyBorder="1" applyAlignment="1" applyProtection="1">
      <alignment horizontal="right" vertical="center" wrapText="1"/>
    </xf>
    <xf numFmtId="0" fontId="26" fillId="0" borderId="53" xfId="5" applyFont="1" applyFill="1" applyBorder="1" applyAlignment="1">
      <alignment horizontal="right" vertical="center" wrapText="1"/>
    </xf>
    <xf numFmtId="0" fontId="26" fillId="0" borderId="54" xfId="5" applyFont="1" applyBorder="1" applyAlignment="1">
      <alignment horizontal="right" vertical="center" wrapText="1"/>
    </xf>
    <xf numFmtId="0" fontId="72" fillId="0" borderId="48" xfId="8" applyFont="1" applyFill="1" applyBorder="1" applyAlignment="1">
      <alignment horizontal="right" vertical="center" wrapText="1"/>
    </xf>
    <xf numFmtId="0" fontId="62" fillId="0" borderId="59" xfId="9" applyBorder="1" applyAlignment="1">
      <alignment horizontal="right" vertical="center"/>
    </xf>
    <xf numFmtId="0" fontId="70" fillId="0" borderId="60" xfId="8" applyFont="1" applyFill="1" applyBorder="1" applyAlignment="1">
      <alignment horizontal="center" vertical="center" wrapText="1"/>
    </xf>
    <xf numFmtId="0" fontId="70" fillId="0" borderId="61" xfId="8" applyFont="1" applyFill="1" applyBorder="1" applyAlignment="1">
      <alignment horizontal="center" vertical="center" wrapText="1"/>
    </xf>
    <xf numFmtId="0" fontId="83" fillId="0" borderId="6" xfId="8" applyFont="1" applyFill="1" applyBorder="1" applyAlignment="1">
      <alignment horizontal="right" vertical="center" wrapText="1"/>
    </xf>
    <xf numFmtId="0" fontId="62" fillId="0" borderId="6" xfId="9" applyFont="1" applyBorder="1" applyAlignment="1">
      <alignment horizontal="right" vertical="center"/>
    </xf>
    <xf numFmtId="0" fontId="70" fillId="24" borderId="50" xfId="8" applyFont="1" applyFill="1" applyBorder="1" applyAlignment="1">
      <alignment horizontal="center" vertical="center"/>
    </xf>
    <xf numFmtId="0" fontId="71" fillId="11" borderId="50" xfId="8" applyFont="1" applyFill="1" applyBorder="1" applyAlignment="1">
      <alignment horizontal="center" vertical="center" wrapText="1"/>
    </xf>
    <xf numFmtId="0" fontId="80" fillId="0" borderId="50" xfId="9" applyFont="1" applyFill="1" applyBorder="1" applyAlignment="1" applyProtection="1">
      <alignment horizontal="center" vertical="center" wrapText="1"/>
    </xf>
    <xf numFmtId="0" fontId="70" fillId="24" borderId="50" xfId="8" applyFont="1" applyFill="1" applyBorder="1" applyAlignment="1">
      <alignment horizontal="center" vertical="center" wrapText="1"/>
    </xf>
    <xf numFmtId="0" fontId="72" fillId="24" borderId="50" xfId="8" applyFont="1" applyFill="1" applyBorder="1" applyAlignment="1">
      <alignment horizontal="center" vertical="center" wrapText="1"/>
    </xf>
    <xf numFmtId="0" fontId="64" fillId="0" borderId="50" xfId="8" applyFont="1" applyFill="1" applyBorder="1" applyAlignment="1">
      <alignment horizontal="center" vertical="center" wrapText="1"/>
    </xf>
    <xf numFmtId="0" fontId="70" fillId="0" borderId="50" xfId="8" applyFont="1" applyFill="1" applyBorder="1" applyAlignment="1">
      <alignment horizontal="center" vertical="center" wrapText="1"/>
    </xf>
    <xf numFmtId="0" fontId="60" fillId="0" borderId="0" xfId="8" applyFont="1" applyFill="1" applyAlignment="1">
      <alignment horizontal="center" vertical="center" wrapText="1"/>
    </xf>
    <xf numFmtId="0" fontId="66" fillId="24" borderId="50" xfId="10" applyFont="1" applyFill="1" applyBorder="1" applyAlignment="1">
      <alignment horizontal="center" vertical="center" textRotation="90" wrapText="1"/>
    </xf>
    <xf numFmtId="0" fontId="64" fillId="0" borderId="50" xfId="8" applyFont="1" applyFill="1" applyBorder="1" applyAlignment="1">
      <alignment horizontal="center" vertical="center"/>
    </xf>
    <xf numFmtId="0" fontId="68" fillId="0" borderId="50" xfId="8" applyFont="1" applyFill="1" applyBorder="1" applyAlignment="1">
      <alignment horizontal="center" vertical="center" wrapText="1"/>
    </xf>
    <xf numFmtId="164" fontId="60" fillId="0" borderId="0" xfId="8" applyNumberFormat="1" applyFont="1" applyFill="1" applyAlignment="1">
      <alignment horizontal="center" vertical="center" wrapText="1"/>
    </xf>
    <xf numFmtId="0" fontId="62" fillId="0" borderId="0" xfId="12" applyAlignment="1">
      <alignment horizontal="center" vertical="center" wrapText="1"/>
    </xf>
    <xf numFmtId="164" fontId="60" fillId="0" borderId="0" xfId="8" applyNumberFormat="1" applyFont="1" applyFill="1" applyAlignment="1">
      <alignment horizontal="center" vertical="center" wrapText="1"/>
    </xf>
    <xf numFmtId="0" fontId="59" fillId="0" borderId="0" xfId="8" applyFont="1" applyFill="1" applyAlignment="1"/>
    <xf numFmtId="0" fontId="62" fillId="0" borderId="0" xfId="12"/>
    <xf numFmtId="0" fontId="62" fillId="0" borderId="0" xfId="12" applyAlignment="1">
      <alignment horizontal="center" vertical="center" wrapText="1"/>
    </xf>
    <xf numFmtId="0" fontId="68" fillId="0" borderId="48" xfId="8" applyFont="1" applyFill="1" applyBorder="1" applyAlignment="1">
      <alignment horizontal="center" vertical="center" wrapText="1"/>
    </xf>
    <xf numFmtId="0" fontId="68" fillId="0" borderId="6" xfId="8" applyFont="1" applyFill="1" applyBorder="1" applyAlignment="1">
      <alignment horizontal="center" vertical="center" wrapText="1"/>
    </xf>
    <xf numFmtId="0" fontId="71" fillId="0" borderId="50" xfId="8" applyFont="1" applyFill="1" applyBorder="1" applyAlignment="1">
      <alignment horizontal="center" vertical="center" wrapText="1"/>
    </xf>
    <xf numFmtId="0" fontId="69" fillId="24" borderId="50" xfId="8" applyFont="1" applyFill="1" applyBorder="1" applyAlignment="1">
      <alignment horizontal="center" vertical="center" wrapText="1"/>
    </xf>
    <xf numFmtId="0" fontId="71" fillId="0" borderId="48" xfId="8" applyFont="1" applyFill="1" applyBorder="1" applyAlignment="1">
      <alignment horizontal="center" vertical="center" wrapText="1"/>
    </xf>
    <xf numFmtId="0" fontId="70" fillId="24" borderId="6" xfId="8" applyFont="1" applyFill="1" applyBorder="1" applyAlignment="1">
      <alignment horizontal="center" vertical="center"/>
    </xf>
    <xf numFmtId="168" fontId="59" fillId="0" borderId="0" xfId="8" applyNumberFormat="1" applyFont="1" applyFill="1" applyAlignment="1"/>
    <xf numFmtId="0" fontId="71" fillId="0" borderId="48" xfId="8" applyFont="1" applyFill="1" applyBorder="1" applyAlignment="1">
      <alignment horizontal="center" vertical="center" wrapText="1"/>
    </xf>
    <xf numFmtId="0" fontId="87" fillId="0" borderId="50" xfId="12" applyFont="1" applyBorder="1" applyAlignment="1">
      <alignment horizontal="center" vertical="center"/>
    </xf>
    <xf numFmtId="0" fontId="12" fillId="0" borderId="7" xfId="12" applyFont="1" applyFill="1" applyBorder="1" applyAlignment="1" applyProtection="1">
      <alignment horizontal="center" vertical="center"/>
    </xf>
    <xf numFmtId="0" fontId="74" fillId="24" borderId="50" xfId="8" applyFont="1" applyFill="1" applyBorder="1" applyAlignment="1">
      <alignment horizontal="center" vertical="center"/>
    </xf>
    <xf numFmtId="0" fontId="74" fillId="24" borderId="6" xfId="8" applyFont="1" applyFill="1" applyBorder="1" applyAlignment="1">
      <alignment horizontal="center" vertical="center"/>
    </xf>
    <xf numFmtId="0" fontId="74" fillId="0" borderId="0" xfId="8" applyFont="1" applyFill="1" applyBorder="1" applyAlignment="1">
      <alignment horizontal="center" vertical="center"/>
    </xf>
    <xf numFmtId="0" fontId="12" fillId="0" borderId="63" xfId="12" applyFont="1" applyFill="1" applyBorder="1" applyAlignment="1" applyProtection="1">
      <alignment horizontal="center" vertical="center"/>
    </xf>
    <xf numFmtId="0" fontId="89" fillId="26" borderId="50" xfId="13" applyFont="1" applyFill="1" applyBorder="1" applyAlignment="1">
      <alignment horizontal="center" vertical="center"/>
    </xf>
    <xf numFmtId="0" fontId="12" fillId="19" borderId="62" xfId="12" applyFont="1" applyFill="1" applyBorder="1" applyAlignment="1" applyProtection="1">
      <alignment horizontal="center" vertical="center"/>
    </xf>
    <xf numFmtId="0" fontId="75" fillId="21" borderId="6" xfId="8" applyFont="1" applyFill="1" applyBorder="1" applyAlignment="1">
      <alignment horizontal="center" vertical="center"/>
    </xf>
    <xf numFmtId="0" fontId="75" fillId="0" borderId="0" xfId="8" applyFont="1" applyFill="1" applyBorder="1" applyAlignment="1">
      <alignment horizontal="center" vertical="center"/>
    </xf>
    <xf numFmtId="0" fontId="87" fillId="24" borderId="55" xfId="14" applyFont="1" applyFill="1" applyBorder="1" applyAlignment="1">
      <alignment horizontal="center" vertical="center"/>
    </xf>
    <xf numFmtId="0" fontId="90" fillId="24" borderId="56" xfId="12" applyFont="1" applyFill="1" applyBorder="1" applyAlignment="1">
      <alignment horizontal="center" vertical="center"/>
    </xf>
    <xf numFmtId="0" fontId="90" fillId="0" borderId="0" xfId="12" applyFont="1" applyFill="1" applyBorder="1" applyAlignment="1">
      <alignment horizontal="center" vertical="center"/>
    </xf>
    <xf numFmtId="0" fontId="77" fillId="27" borderId="51" xfId="8" applyFont="1" applyFill="1" applyBorder="1" applyAlignment="1">
      <alignment horizontal="center" vertical="center" wrapText="1"/>
    </xf>
    <xf numFmtId="0" fontId="89" fillId="21" borderId="59" xfId="12" applyFont="1" applyFill="1" applyBorder="1" applyAlignment="1" applyProtection="1">
      <alignment horizontal="center" vertical="center"/>
      <protection locked="0"/>
    </xf>
    <xf numFmtId="0" fontId="75" fillId="21" borderId="51" xfId="8" applyFont="1" applyFill="1" applyBorder="1" applyAlignment="1">
      <alignment horizontal="center" vertical="center"/>
    </xf>
    <xf numFmtId="0" fontId="87" fillId="21" borderId="50" xfId="12" applyFont="1" applyFill="1" applyBorder="1" applyAlignment="1">
      <alignment horizontal="center" vertical="center"/>
    </xf>
    <xf numFmtId="0" fontId="81" fillId="24" borderId="50" xfId="12" applyFont="1" applyFill="1" applyBorder="1" applyAlignment="1" applyProtection="1">
      <alignment horizontal="left" vertical="center" wrapText="1"/>
    </xf>
    <xf numFmtId="9" fontId="81" fillId="0" borderId="50" xfId="12" applyNumberFormat="1" applyFont="1" applyFill="1" applyBorder="1" applyAlignment="1" applyProtection="1">
      <alignment horizontal="center" vertical="center"/>
    </xf>
    <xf numFmtId="166" fontId="81" fillId="24" borderId="50" xfId="12" applyNumberFormat="1" applyFont="1" applyFill="1" applyBorder="1" applyAlignment="1" applyProtection="1">
      <alignment horizontal="center" vertical="center"/>
    </xf>
    <xf numFmtId="9" fontId="81" fillId="24" borderId="50" xfId="15" applyFont="1" applyFill="1" applyBorder="1" applyAlignment="1">
      <alignment horizontal="center" vertical="center"/>
    </xf>
    <xf numFmtId="166" fontId="92" fillId="24" borderId="48" xfId="15" applyNumberFormat="1" applyFont="1" applyFill="1" applyBorder="1" applyAlignment="1">
      <alignment horizontal="center" vertical="center" wrapText="1"/>
    </xf>
    <xf numFmtId="0" fontId="62" fillId="0" borderId="59" xfId="12" applyBorder="1" applyAlignment="1">
      <alignment horizontal="center" vertical="center" wrapText="1"/>
    </xf>
    <xf numFmtId="9" fontId="93" fillId="24" borderId="50" xfId="15" applyFont="1" applyFill="1" applyBorder="1" applyAlignment="1">
      <alignment horizontal="center" vertical="center"/>
    </xf>
    <xf numFmtId="9" fontId="81" fillId="24" borderId="6" xfId="15" applyFont="1" applyFill="1" applyBorder="1" applyAlignment="1">
      <alignment horizontal="center" vertical="center"/>
    </xf>
    <xf numFmtId="0" fontId="62" fillId="0" borderId="51" xfId="8" applyFont="1" applyFill="1" applyBorder="1" applyAlignment="1">
      <alignment horizontal="center" vertical="center" wrapText="1"/>
    </xf>
    <xf numFmtId="0" fontId="95" fillId="0" borderId="59" xfId="12" applyFont="1" applyFill="1" applyBorder="1" applyAlignment="1" applyProtection="1">
      <alignment horizontal="center" vertical="center"/>
      <protection locked="0"/>
    </xf>
    <xf numFmtId="0" fontId="62" fillId="0" borderId="51" xfId="8" applyFont="1" applyFill="1" applyBorder="1" applyAlignment="1">
      <alignment horizontal="center" vertical="center"/>
    </xf>
    <xf numFmtId="164" fontId="62" fillId="0" borderId="49" xfId="8" applyNumberFormat="1" applyFont="1" applyFill="1" applyBorder="1" applyAlignment="1">
      <alignment horizontal="center" vertical="center"/>
    </xf>
    <xf numFmtId="0" fontId="96" fillId="0" borderId="51" xfId="12" applyFont="1" applyFill="1" applyBorder="1" applyAlignment="1">
      <alignment horizontal="center" vertical="center"/>
    </xf>
    <xf numFmtId="0" fontId="62" fillId="0" borderId="6" xfId="8" applyFont="1" applyFill="1" applyBorder="1" applyAlignment="1">
      <alignment horizontal="center" vertical="center"/>
    </xf>
    <xf numFmtId="0" fontId="76" fillId="0" borderId="0" xfId="12" applyFont="1" applyFill="1" applyBorder="1" applyAlignment="1">
      <alignment horizontal="center" vertical="center"/>
    </xf>
    <xf numFmtId="0" fontId="62" fillId="0" borderId="0" xfId="12" applyFont="1"/>
    <xf numFmtId="0" fontId="75" fillId="0" borderId="56" xfId="8" applyFont="1" applyFill="1" applyBorder="1" applyAlignment="1">
      <alignment horizontal="center" vertical="center" wrapText="1"/>
    </xf>
    <xf numFmtId="0" fontId="75" fillId="0" borderId="64" xfId="8" applyFont="1" applyFill="1" applyBorder="1" applyAlignment="1">
      <alignment horizontal="center" vertical="center" wrapText="1"/>
    </xf>
    <xf numFmtId="0" fontId="59" fillId="0" borderId="51" xfId="8" applyFont="1" applyFill="1" applyBorder="1" applyAlignment="1">
      <alignment horizontal="center" vertical="center"/>
    </xf>
    <xf numFmtId="166" fontId="97" fillId="0" borderId="51" xfId="16" applyNumberFormat="1" applyFont="1" applyFill="1" applyBorder="1" applyAlignment="1">
      <alignment horizontal="center" vertical="center"/>
    </xf>
    <xf numFmtId="0" fontId="59" fillId="0" borderId="6" xfId="8" applyFont="1" applyFill="1" applyBorder="1" applyAlignment="1">
      <alignment horizontal="right" vertical="center" wrapText="1"/>
    </xf>
    <xf numFmtId="0" fontId="59" fillId="0" borderId="6" xfId="12" applyFont="1" applyBorder="1" applyAlignment="1">
      <alignment horizontal="right" vertical="center" wrapText="1"/>
    </xf>
    <xf numFmtId="0" fontId="59" fillId="0" borderId="6" xfId="8" applyFont="1" applyFill="1" applyBorder="1" applyAlignment="1">
      <alignment horizontal="center" vertical="center"/>
    </xf>
    <xf numFmtId="164" fontId="59" fillId="0" borderId="6" xfId="8" applyNumberFormat="1" applyFont="1" applyFill="1" applyBorder="1" applyAlignment="1">
      <alignment horizontal="center" vertical="center"/>
    </xf>
    <xf numFmtId="0" fontId="36" fillId="0" borderId="6" xfId="12" applyFont="1" applyFill="1" applyBorder="1" applyAlignment="1">
      <alignment horizontal="center" vertical="center"/>
    </xf>
    <xf numFmtId="0" fontId="59" fillId="0" borderId="0" xfId="12" applyFont="1"/>
    <xf numFmtId="0" fontId="59" fillId="0" borderId="6" xfId="12" applyFont="1" applyBorder="1" applyAlignment="1">
      <alignment vertical="center"/>
    </xf>
    <xf numFmtId="0" fontId="65" fillId="0" borderId="6" xfId="12" applyFont="1" applyFill="1" applyBorder="1" applyAlignment="1">
      <alignment horizontal="center" vertical="center"/>
    </xf>
  </cellXfs>
  <cellStyles count="17">
    <cellStyle name="Excel_BuiltIn_Percent" xfId="15"/>
    <cellStyle name="Обычный" xfId="0" builtinId="0"/>
    <cellStyle name="Обычный 2 2" xfId="5"/>
    <cellStyle name="Обычный 5" xfId="4"/>
    <cellStyle name="Обычный 7" xfId="9"/>
    <cellStyle name="Обычный 8" xfId="12"/>
    <cellStyle name="Обычный_1 полуг-13" xfId="10"/>
    <cellStyle name="Обычный_за 5 м " xfId="6"/>
    <cellStyle name="Обычный_Смер. по классам бол. 2" xfId="13"/>
    <cellStyle name="Обычный_Смертность от травм всего населения за 9 месяцев 2008 г. (version 1)" xfId="8"/>
    <cellStyle name="Обычный_янв" xfId="3"/>
    <cellStyle name="Обычный_янв_1 2" xfId="14"/>
    <cellStyle name="Процентный" xfId="2" builtinId="5"/>
    <cellStyle name="Процентный 2" xfId="11"/>
    <cellStyle name="Процентный 4" xfId="7"/>
    <cellStyle name="Процентный 5" xfId="16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77;&#1084;&#1086;&#1075;&#1088;&#1072;&#1092;&#1080;&#1103;%206%20&#1084;&#1077;&#1089;-18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мес"/>
      <sheetName val="июн"/>
      <sheetName val="Демогр-I полуг-18г."/>
      <sheetName val="по класс болез 6 мес."/>
      <sheetName val="по класс б-ни июнь"/>
      <sheetName val="по класс болез-за 6 м (2)"/>
      <sheetName val="всего-травмы"/>
      <sheetName val="5-трав"/>
      <sheetName val="июнь-18"/>
      <sheetName val="6 м- 18"/>
      <sheetName val="6 мес-18"/>
      <sheetName val="травмы труд 6 мес"/>
      <sheetName val="по классам бол. труд"/>
    </sheetNames>
    <sheetDataSet>
      <sheetData sheetId="0">
        <row r="6">
          <cell r="D6">
            <v>177</v>
          </cell>
          <cell r="E6">
            <v>123</v>
          </cell>
          <cell r="F6">
            <v>1</v>
          </cell>
          <cell r="G6">
            <v>0</v>
          </cell>
          <cell r="H6">
            <v>1</v>
          </cell>
          <cell r="I6">
            <v>0</v>
          </cell>
          <cell r="J6">
            <v>31</v>
          </cell>
          <cell r="W6">
            <v>0</v>
          </cell>
        </row>
        <row r="7">
          <cell r="D7">
            <v>51</v>
          </cell>
          <cell r="E7">
            <v>45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8</v>
          </cell>
          <cell r="W7">
            <v>0</v>
          </cell>
        </row>
        <row r="8">
          <cell r="D8">
            <v>69</v>
          </cell>
          <cell r="E8">
            <v>67</v>
          </cell>
          <cell r="F8">
            <v>0</v>
          </cell>
          <cell r="G8">
            <v>0</v>
          </cell>
          <cell r="H8">
            <v>0</v>
          </cell>
          <cell r="I8">
            <v>2</v>
          </cell>
          <cell r="J8">
            <v>16</v>
          </cell>
          <cell r="W8">
            <v>0</v>
          </cell>
        </row>
        <row r="9">
          <cell r="D9">
            <v>84</v>
          </cell>
          <cell r="E9">
            <v>67</v>
          </cell>
          <cell r="F9">
            <v>0</v>
          </cell>
          <cell r="G9">
            <v>2</v>
          </cell>
          <cell r="H9">
            <v>0</v>
          </cell>
          <cell r="I9">
            <v>0</v>
          </cell>
          <cell r="J9">
            <v>19</v>
          </cell>
          <cell r="W9">
            <v>0</v>
          </cell>
        </row>
        <row r="10">
          <cell r="D10">
            <v>91</v>
          </cell>
          <cell r="E10">
            <v>68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15</v>
          </cell>
          <cell r="W10">
            <v>0</v>
          </cell>
        </row>
        <row r="11">
          <cell r="D11">
            <v>96</v>
          </cell>
          <cell r="E11">
            <v>45</v>
          </cell>
          <cell r="F11">
            <v>1</v>
          </cell>
          <cell r="G11">
            <v>1</v>
          </cell>
          <cell r="H11">
            <v>0</v>
          </cell>
          <cell r="I11">
            <v>1</v>
          </cell>
          <cell r="J11">
            <v>23</v>
          </cell>
          <cell r="W11">
            <v>1</v>
          </cell>
        </row>
        <row r="12">
          <cell r="D12">
            <v>168</v>
          </cell>
          <cell r="E12">
            <v>50</v>
          </cell>
          <cell r="F12">
            <v>3</v>
          </cell>
          <cell r="G12">
            <v>0</v>
          </cell>
          <cell r="H12">
            <v>1</v>
          </cell>
          <cell r="I12">
            <v>2</v>
          </cell>
          <cell r="J12">
            <v>12</v>
          </cell>
          <cell r="W12">
            <v>0</v>
          </cell>
        </row>
        <row r="13">
          <cell r="D13">
            <v>102</v>
          </cell>
          <cell r="E13">
            <v>74</v>
          </cell>
          <cell r="F13">
            <v>1</v>
          </cell>
          <cell r="G13">
            <v>0</v>
          </cell>
          <cell r="H13">
            <v>1</v>
          </cell>
          <cell r="I13">
            <v>0</v>
          </cell>
          <cell r="J13">
            <v>25</v>
          </cell>
          <cell r="W13">
            <v>0</v>
          </cell>
        </row>
        <row r="14">
          <cell r="D14">
            <v>100</v>
          </cell>
          <cell r="E14">
            <v>84</v>
          </cell>
          <cell r="F14">
            <v>0</v>
          </cell>
          <cell r="G14">
            <v>0</v>
          </cell>
          <cell r="H14">
            <v>0</v>
          </cell>
          <cell r="I14">
            <v>1</v>
          </cell>
          <cell r="J14">
            <v>27</v>
          </cell>
          <cell r="W14">
            <v>1</v>
          </cell>
        </row>
        <row r="15">
          <cell r="D15">
            <v>66</v>
          </cell>
          <cell r="E15">
            <v>54</v>
          </cell>
          <cell r="F15">
            <v>1</v>
          </cell>
          <cell r="G15">
            <v>0</v>
          </cell>
          <cell r="H15">
            <v>1</v>
          </cell>
          <cell r="I15">
            <v>0</v>
          </cell>
          <cell r="J15">
            <v>9</v>
          </cell>
          <cell r="W15">
            <v>0</v>
          </cell>
        </row>
        <row r="16">
          <cell r="J16">
            <v>185</v>
          </cell>
        </row>
        <row r="17">
          <cell r="D17">
            <v>376</v>
          </cell>
          <cell r="E17">
            <v>253</v>
          </cell>
          <cell r="F17">
            <v>4</v>
          </cell>
          <cell r="G17">
            <v>1</v>
          </cell>
          <cell r="H17">
            <v>1</v>
          </cell>
          <cell r="I17">
            <v>2</v>
          </cell>
          <cell r="J17">
            <v>65</v>
          </cell>
          <cell r="W17">
            <v>0</v>
          </cell>
        </row>
        <row r="18">
          <cell r="J18">
            <v>250</v>
          </cell>
        </row>
      </sheetData>
      <sheetData sheetId="1">
        <row r="6">
          <cell r="D6">
            <v>29</v>
          </cell>
          <cell r="E6">
            <v>27</v>
          </cell>
          <cell r="J6">
            <v>11</v>
          </cell>
        </row>
        <row r="7">
          <cell r="D7">
            <v>8</v>
          </cell>
          <cell r="E7">
            <v>9</v>
          </cell>
          <cell r="J7">
            <v>3</v>
          </cell>
        </row>
        <row r="8">
          <cell r="D8">
            <v>12</v>
          </cell>
          <cell r="E8">
            <v>22</v>
          </cell>
          <cell r="G8">
            <v>1</v>
          </cell>
          <cell r="J8">
            <v>7</v>
          </cell>
        </row>
        <row r="9">
          <cell r="D9">
            <v>21</v>
          </cell>
          <cell r="E9">
            <v>12</v>
          </cell>
          <cell r="J9">
            <v>3</v>
          </cell>
        </row>
        <row r="10">
          <cell r="D10">
            <v>20</v>
          </cell>
          <cell r="E10">
            <v>11</v>
          </cell>
          <cell r="J10">
            <v>4</v>
          </cell>
        </row>
        <row r="11">
          <cell r="D11">
            <v>22</v>
          </cell>
          <cell r="E11">
            <v>8</v>
          </cell>
          <cell r="I11">
            <v>1</v>
          </cell>
          <cell r="J11">
            <v>1</v>
          </cell>
        </row>
        <row r="12">
          <cell r="D12">
            <v>51</v>
          </cell>
          <cell r="E12">
            <v>6</v>
          </cell>
          <cell r="J12">
            <v>4</v>
          </cell>
        </row>
        <row r="13">
          <cell r="D13">
            <v>20</v>
          </cell>
          <cell r="E13">
            <v>14</v>
          </cell>
          <cell r="G13">
            <v>1</v>
          </cell>
          <cell r="J13">
            <v>4</v>
          </cell>
        </row>
        <row r="14">
          <cell r="D14">
            <v>32</v>
          </cell>
          <cell r="E14">
            <v>16</v>
          </cell>
          <cell r="J14">
            <v>1</v>
          </cell>
        </row>
        <row r="15">
          <cell r="D15">
            <v>15</v>
          </cell>
          <cell r="E15">
            <v>6</v>
          </cell>
          <cell r="J15">
            <v>1</v>
          </cell>
        </row>
        <row r="16">
          <cell r="J16">
            <v>39</v>
          </cell>
        </row>
        <row r="17">
          <cell r="D17">
            <v>83</v>
          </cell>
          <cell r="E17">
            <v>35</v>
          </cell>
          <cell r="F17">
            <v>2</v>
          </cell>
          <cell r="G17">
            <v>1</v>
          </cell>
          <cell r="H17">
            <v>1</v>
          </cell>
        </row>
        <row r="18">
          <cell r="J18">
            <v>39</v>
          </cell>
        </row>
      </sheetData>
      <sheetData sheetId="2">
        <row r="6">
          <cell r="D6">
            <v>206</v>
          </cell>
        </row>
        <row r="7">
          <cell r="D7">
            <v>59</v>
          </cell>
        </row>
        <row r="8">
          <cell r="D8">
            <v>81</v>
          </cell>
        </row>
        <row r="9">
          <cell r="D9">
            <v>105</v>
          </cell>
        </row>
        <row r="10">
          <cell r="D10">
            <v>111</v>
          </cell>
        </row>
        <row r="11">
          <cell r="D11">
            <v>118</v>
          </cell>
        </row>
        <row r="12">
          <cell r="D12">
            <v>219</v>
          </cell>
        </row>
        <row r="13">
          <cell r="D13">
            <v>122</v>
          </cell>
        </row>
        <row r="14">
          <cell r="D14">
            <v>132</v>
          </cell>
        </row>
        <row r="15">
          <cell r="D15">
            <v>81</v>
          </cell>
        </row>
        <row r="16">
          <cell r="D16">
            <v>1234</v>
          </cell>
        </row>
        <row r="17">
          <cell r="D17">
            <v>459</v>
          </cell>
        </row>
        <row r="18">
          <cell r="D18">
            <v>1693</v>
          </cell>
        </row>
      </sheetData>
      <sheetData sheetId="3">
        <row r="5">
          <cell r="C5">
            <v>33942</v>
          </cell>
          <cell r="D5">
            <v>150</v>
          </cell>
          <cell r="E5">
            <v>4</v>
          </cell>
          <cell r="F5">
            <v>24</v>
          </cell>
          <cell r="H5">
            <v>1</v>
          </cell>
          <cell r="J5">
            <v>7</v>
          </cell>
          <cell r="K5">
            <v>81</v>
          </cell>
          <cell r="L5">
            <v>6</v>
          </cell>
          <cell r="M5">
            <v>5</v>
          </cell>
          <cell r="P5">
            <v>1</v>
          </cell>
          <cell r="R5">
            <v>1</v>
          </cell>
          <cell r="T5">
            <v>8</v>
          </cell>
          <cell r="U5">
            <v>12</v>
          </cell>
          <cell r="V5">
            <v>1</v>
          </cell>
        </row>
        <row r="6">
          <cell r="C6">
            <v>8308.5</v>
          </cell>
          <cell r="D6">
            <v>54</v>
          </cell>
          <cell r="F6">
            <v>3</v>
          </cell>
          <cell r="J6">
            <v>3</v>
          </cell>
          <cell r="K6">
            <v>19</v>
          </cell>
          <cell r="L6">
            <v>3</v>
          </cell>
          <cell r="M6">
            <v>4</v>
          </cell>
          <cell r="T6">
            <v>16</v>
          </cell>
          <cell r="U6">
            <v>6</v>
          </cell>
        </row>
        <row r="7">
          <cell r="C7">
            <v>12407</v>
          </cell>
          <cell r="D7">
            <v>89</v>
          </cell>
          <cell r="E7">
            <v>3</v>
          </cell>
          <cell r="F7">
            <v>18</v>
          </cell>
          <cell r="G7">
            <v>1</v>
          </cell>
          <cell r="H7">
            <v>3</v>
          </cell>
          <cell r="J7">
            <v>8</v>
          </cell>
          <cell r="K7">
            <v>28</v>
          </cell>
          <cell r="L7">
            <v>1</v>
          </cell>
          <cell r="M7">
            <v>7</v>
          </cell>
          <cell r="T7">
            <v>5</v>
          </cell>
          <cell r="U7">
            <v>15</v>
          </cell>
          <cell r="V7">
            <v>1</v>
          </cell>
        </row>
        <row r="8">
          <cell r="C8">
            <v>13751</v>
          </cell>
          <cell r="D8">
            <v>79</v>
          </cell>
          <cell r="E8">
            <v>2</v>
          </cell>
          <cell r="F8">
            <v>14</v>
          </cell>
          <cell r="H8">
            <v>3</v>
          </cell>
          <cell r="J8">
            <v>6</v>
          </cell>
          <cell r="K8">
            <v>19</v>
          </cell>
          <cell r="L8">
            <v>7</v>
          </cell>
          <cell r="M8">
            <v>2</v>
          </cell>
          <cell r="T8">
            <v>15</v>
          </cell>
          <cell r="U8">
            <v>11</v>
          </cell>
        </row>
        <row r="9">
          <cell r="C9">
            <v>14336</v>
          </cell>
          <cell r="D9">
            <v>79</v>
          </cell>
          <cell r="F9">
            <v>9</v>
          </cell>
          <cell r="H9">
            <v>1</v>
          </cell>
          <cell r="J9">
            <v>17</v>
          </cell>
          <cell r="K9">
            <v>26</v>
          </cell>
          <cell r="L9">
            <v>2</v>
          </cell>
          <cell r="M9">
            <v>2</v>
          </cell>
          <cell r="P9">
            <v>4</v>
          </cell>
          <cell r="T9">
            <v>10</v>
          </cell>
          <cell r="U9">
            <v>8</v>
          </cell>
        </row>
        <row r="10">
          <cell r="C10">
            <v>11614.5</v>
          </cell>
          <cell r="D10">
            <v>53</v>
          </cell>
          <cell r="E10">
            <v>2</v>
          </cell>
          <cell r="F10">
            <v>5</v>
          </cell>
          <cell r="J10">
            <v>2</v>
          </cell>
          <cell r="K10">
            <v>28</v>
          </cell>
          <cell r="L10">
            <v>2</v>
          </cell>
          <cell r="M10">
            <v>3</v>
          </cell>
          <cell r="T10">
            <v>2</v>
          </cell>
          <cell r="U10">
            <v>9</v>
          </cell>
          <cell r="V10">
            <v>2</v>
          </cell>
        </row>
        <row r="11">
          <cell r="C11">
            <v>19312.5</v>
          </cell>
          <cell r="D11">
            <v>56</v>
          </cell>
          <cell r="E11">
            <v>1</v>
          </cell>
          <cell r="F11">
            <v>8</v>
          </cell>
          <cell r="J11">
            <v>1</v>
          </cell>
          <cell r="K11">
            <v>23</v>
          </cell>
          <cell r="L11">
            <v>3</v>
          </cell>
          <cell r="M11">
            <v>2</v>
          </cell>
          <cell r="P11">
            <v>1</v>
          </cell>
          <cell r="R11">
            <v>2</v>
          </cell>
          <cell r="T11">
            <v>6</v>
          </cell>
          <cell r="U11">
            <v>9</v>
          </cell>
        </row>
        <row r="12">
          <cell r="C12">
            <v>14676</v>
          </cell>
          <cell r="D12">
            <v>88</v>
          </cell>
          <cell r="F12">
            <v>6</v>
          </cell>
          <cell r="H12">
            <v>1</v>
          </cell>
          <cell r="J12">
            <v>2</v>
          </cell>
          <cell r="K12">
            <v>40</v>
          </cell>
          <cell r="L12">
            <v>5</v>
          </cell>
          <cell r="M12">
            <v>6</v>
          </cell>
          <cell r="S12">
            <v>1</v>
          </cell>
          <cell r="T12">
            <v>14</v>
          </cell>
          <cell r="U12">
            <v>13</v>
          </cell>
        </row>
        <row r="13">
          <cell r="C13">
            <v>16354</v>
          </cell>
          <cell r="D13">
            <v>100</v>
          </cell>
          <cell r="F13">
            <v>15</v>
          </cell>
          <cell r="J13">
            <v>12</v>
          </cell>
          <cell r="K13">
            <v>37</v>
          </cell>
          <cell r="L13">
            <v>1</v>
          </cell>
          <cell r="M13">
            <v>2</v>
          </cell>
          <cell r="O13">
            <v>1</v>
          </cell>
          <cell r="P13">
            <v>3</v>
          </cell>
          <cell r="T13">
            <v>13</v>
          </cell>
          <cell r="U13">
            <v>16</v>
          </cell>
        </row>
        <row r="14">
          <cell r="C14">
            <v>10417.5</v>
          </cell>
          <cell r="D14">
            <v>60</v>
          </cell>
          <cell r="E14">
            <v>2</v>
          </cell>
          <cell r="F14">
            <v>9</v>
          </cell>
          <cell r="G14">
            <v>1</v>
          </cell>
          <cell r="K14">
            <v>27</v>
          </cell>
          <cell r="L14">
            <v>1</v>
          </cell>
          <cell r="M14">
            <v>4</v>
          </cell>
          <cell r="P14">
            <v>1</v>
          </cell>
          <cell r="R14">
            <v>1</v>
          </cell>
          <cell r="T14">
            <v>9</v>
          </cell>
          <cell r="U14">
            <v>5</v>
          </cell>
          <cell r="V14">
            <v>1</v>
          </cell>
        </row>
        <row r="15">
          <cell r="C15">
            <v>155119</v>
          </cell>
          <cell r="D15">
            <v>808</v>
          </cell>
          <cell r="E15">
            <v>14</v>
          </cell>
          <cell r="F15">
            <v>111</v>
          </cell>
          <cell r="G15">
            <v>2</v>
          </cell>
          <cell r="H15">
            <v>9</v>
          </cell>
          <cell r="I15">
            <v>0</v>
          </cell>
          <cell r="J15">
            <v>58</v>
          </cell>
          <cell r="K15">
            <v>328</v>
          </cell>
          <cell r="L15">
            <v>31</v>
          </cell>
          <cell r="M15">
            <v>37</v>
          </cell>
          <cell r="N15">
            <v>0</v>
          </cell>
          <cell r="O15">
            <v>1</v>
          </cell>
          <cell r="P15">
            <v>10</v>
          </cell>
          <cell r="Q15">
            <v>0</v>
          </cell>
          <cell r="R15">
            <v>4</v>
          </cell>
          <cell r="S15">
            <v>1</v>
          </cell>
          <cell r="T15">
            <v>98</v>
          </cell>
          <cell r="U15">
            <v>104</v>
          </cell>
          <cell r="V15">
            <v>5</v>
          </cell>
        </row>
        <row r="16">
          <cell r="C16">
            <v>63218.5</v>
          </cell>
          <cell r="D16">
            <v>288</v>
          </cell>
          <cell r="E16">
            <v>3</v>
          </cell>
          <cell r="F16">
            <v>57</v>
          </cell>
          <cell r="H16">
            <v>9</v>
          </cell>
          <cell r="J16">
            <v>4</v>
          </cell>
          <cell r="K16">
            <v>119</v>
          </cell>
          <cell r="L16">
            <v>16</v>
          </cell>
          <cell r="M16">
            <v>11</v>
          </cell>
          <cell r="P16">
            <v>5</v>
          </cell>
          <cell r="R16">
            <v>4</v>
          </cell>
          <cell r="T16">
            <v>31</v>
          </cell>
          <cell r="U16">
            <v>29</v>
          </cell>
          <cell r="V16">
            <v>2</v>
          </cell>
        </row>
        <row r="17">
          <cell r="C17">
            <v>218337.5</v>
          </cell>
          <cell r="D17">
            <v>1096</v>
          </cell>
          <cell r="E17">
            <v>17</v>
          </cell>
          <cell r="F17">
            <v>168</v>
          </cell>
          <cell r="G17">
            <v>2</v>
          </cell>
          <cell r="H17">
            <v>18</v>
          </cell>
          <cell r="I17">
            <v>0</v>
          </cell>
          <cell r="J17">
            <v>62</v>
          </cell>
          <cell r="K17">
            <v>447</v>
          </cell>
          <cell r="L17">
            <v>47</v>
          </cell>
          <cell r="M17">
            <v>48</v>
          </cell>
          <cell r="N17">
            <v>0</v>
          </cell>
          <cell r="O17">
            <v>1</v>
          </cell>
          <cell r="P17">
            <v>15</v>
          </cell>
          <cell r="Q17">
            <v>0</v>
          </cell>
          <cell r="R17">
            <v>8</v>
          </cell>
          <cell r="S17">
            <v>1</v>
          </cell>
          <cell r="T17">
            <v>129</v>
          </cell>
          <cell r="U17">
            <v>133</v>
          </cell>
          <cell r="V17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workbookViewId="0">
      <selection activeCell="M13" sqref="M13"/>
    </sheetView>
  </sheetViews>
  <sheetFormatPr defaultRowHeight="15"/>
  <cols>
    <col min="1" max="1" width="4" customWidth="1"/>
    <col min="2" max="2" width="16.85546875" customWidth="1"/>
    <col min="3" max="3" width="12.5703125" customWidth="1"/>
    <col min="4" max="4" width="7.7109375" customWidth="1"/>
    <col min="5" max="5" width="6.28515625" customWidth="1"/>
    <col min="6" max="6" width="4.85546875" customWidth="1"/>
    <col min="7" max="7" width="4.42578125" customWidth="1"/>
    <col min="8" max="8" width="4.7109375" customWidth="1"/>
    <col min="9" max="13" width="5.5703125" customWidth="1"/>
    <col min="14" max="14" width="7.28515625" customWidth="1"/>
    <col min="15" max="15" width="6.7109375" customWidth="1"/>
    <col min="16" max="16" width="6.85546875" customWidth="1"/>
    <col min="17" max="17" width="7.5703125" customWidth="1"/>
    <col min="18" max="18" width="6.85546875" customWidth="1"/>
    <col min="19" max="19" width="8.42578125" customWidth="1"/>
    <col min="20" max="20" width="6.28515625" customWidth="1"/>
    <col min="21" max="21" width="8.85546875" customWidth="1"/>
    <col min="22" max="22" width="9.28515625" customWidth="1"/>
    <col min="23" max="23" width="6.5703125" customWidth="1"/>
    <col min="24" max="24" width="7.85546875" customWidth="1"/>
    <col min="25" max="25" width="7.7109375" customWidth="1"/>
    <col min="26" max="26" width="8.28515625" customWidth="1"/>
    <col min="27" max="27" width="6.5703125" customWidth="1"/>
  </cols>
  <sheetData>
    <row r="1" spans="1:27" ht="39.75" customHeight="1">
      <c r="A1" s="289" t="s">
        <v>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</row>
    <row r="2" spans="1:27" ht="39.75" customHeight="1" thickBot="1">
      <c r="A2" s="290" t="s">
        <v>55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W2" s="1"/>
      <c r="X2" s="1"/>
    </row>
    <row r="3" spans="1:27" ht="26.25" customHeight="1" thickBot="1">
      <c r="A3" s="291" t="s">
        <v>1</v>
      </c>
      <c r="B3" s="292" t="s">
        <v>2</v>
      </c>
      <c r="C3" s="293" t="s">
        <v>3</v>
      </c>
      <c r="D3" s="294" t="s">
        <v>4</v>
      </c>
      <c r="E3" s="295" t="s">
        <v>5</v>
      </c>
      <c r="F3" s="295"/>
      <c r="G3" s="295"/>
      <c r="H3" s="295"/>
      <c r="I3" s="295"/>
      <c r="J3" s="295"/>
      <c r="K3" s="295"/>
      <c r="L3" s="295"/>
      <c r="M3" s="295"/>
      <c r="N3" s="291" t="s">
        <v>6</v>
      </c>
      <c r="O3" s="296" t="s">
        <v>7</v>
      </c>
      <c r="P3" s="296"/>
      <c r="Q3" s="296"/>
      <c r="R3" s="296"/>
      <c r="S3" s="296"/>
      <c r="T3" s="297" t="s">
        <v>8</v>
      </c>
      <c r="U3" s="285" t="s">
        <v>9</v>
      </c>
      <c r="V3" s="287" t="s">
        <v>10</v>
      </c>
      <c r="W3" s="288" t="s">
        <v>11</v>
      </c>
      <c r="X3" s="288" t="s">
        <v>12</v>
      </c>
      <c r="Y3" s="2" t="s">
        <v>13</v>
      </c>
      <c r="Z3" s="2"/>
      <c r="AA3" s="279" t="s">
        <v>14</v>
      </c>
    </row>
    <row r="4" spans="1:27" ht="25.5" customHeight="1" thickBot="1">
      <c r="A4" s="291"/>
      <c r="B4" s="292"/>
      <c r="C4" s="293"/>
      <c r="D4" s="294"/>
      <c r="E4" s="281" t="s">
        <v>15</v>
      </c>
      <c r="F4" s="274" t="s">
        <v>16</v>
      </c>
      <c r="G4" s="274" t="s">
        <v>17</v>
      </c>
      <c r="H4" s="3" t="s">
        <v>18</v>
      </c>
      <c r="I4" s="4"/>
      <c r="J4" s="274" t="s">
        <v>19</v>
      </c>
      <c r="K4" s="274" t="s">
        <v>20</v>
      </c>
      <c r="L4" s="274" t="s">
        <v>21</v>
      </c>
      <c r="M4" s="275" t="s">
        <v>22</v>
      </c>
      <c r="N4" s="291"/>
      <c r="O4" s="276" t="s">
        <v>23</v>
      </c>
      <c r="P4" s="276" t="s">
        <v>24</v>
      </c>
      <c r="Q4" s="276" t="s">
        <v>25</v>
      </c>
      <c r="R4" s="276" t="s">
        <v>26</v>
      </c>
      <c r="S4" s="275" t="s">
        <v>27</v>
      </c>
      <c r="T4" s="297"/>
      <c r="U4" s="285"/>
      <c r="V4" s="287"/>
      <c r="W4" s="280"/>
      <c r="X4" s="280"/>
      <c r="Y4" s="282" t="s">
        <v>56</v>
      </c>
      <c r="Z4" s="284" t="s">
        <v>28</v>
      </c>
      <c r="AA4" s="280"/>
    </row>
    <row r="5" spans="1:27" ht="84.75" customHeight="1">
      <c r="A5" s="291"/>
      <c r="B5" s="292"/>
      <c r="C5" s="293"/>
      <c r="D5" s="294"/>
      <c r="E5" s="281"/>
      <c r="F5" s="274"/>
      <c r="G5" s="274"/>
      <c r="H5" s="5" t="s">
        <v>29</v>
      </c>
      <c r="I5" s="5" t="s">
        <v>30</v>
      </c>
      <c r="J5" s="274"/>
      <c r="K5" s="274"/>
      <c r="L5" s="274"/>
      <c r="M5" s="275"/>
      <c r="N5" s="291"/>
      <c r="O5" s="276"/>
      <c r="P5" s="276"/>
      <c r="Q5" s="276"/>
      <c r="R5" s="276"/>
      <c r="S5" s="275"/>
      <c r="T5" s="298"/>
      <c r="U5" s="286"/>
      <c r="V5" s="287"/>
      <c r="W5" s="280"/>
      <c r="X5" s="280"/>
      <c r="Y5" s="283"/>
      <c r="Z5" s="283"/>
      <c r="AA5" s="280"/>
    </row>
    <row r="6" spans="1:27" ht="20.100000000000001" customHeight="1">
      <c r="A6" s="6">
        <v>1</v>
      </c>
      <c r="B6" s="7" t="s">
        <v>31</v>
      </c>
      <c r="C6" s="8">
        <v>33942</v>
      </c>
      <c r="D6" s="9">
        <f>'[1]5 мес'!D6+[1]июн!D6</f>
        <v>206</v>
      </c>
      <c r="E6" s="9">
        <f>'[1]5 мес'!E6+[1]июн!E6</f>
        <v>150</v>
      </c>
      <c r="F6" s="9">
        <f>'[1]5 мес'!F6+[1]июн!F6</f>
        <v>1</v>
      </c>
      <c r="G6" s="9">
        <f>'[1]5 мес'!G6+[1]июн!G6</f>
        <v>0</v>
      </c>
      <c r="H6" s="9">
        <f>'[1]5 мес'!H6+[1]июн!H6</f>
        <v>1</v>
      </c>
      <c r="I6" s="9">
        <f>'[1]5 мес'!I6+[1]июн!I6</f>
        <v>0</v>
      </c>
      <c r="J6" s="9">
        <f>'[1]5 мес'!J6+[1]июн!J6</f>
        <v>42</v>
      </c>
      <c r="K6" s="9">
        <f>E6-F6-G6-J6</f>
        <v>107</v>
      </c>
      <c r="L6" s="9"/>
      <c r="M6" s="9">
        <f>E6-L6</f>
        <v>150</v>
      </c>
      <c r="N6" s="10">
        <f>D6*1000/C6*2.017</f>
        <v>12.241529668257614</v>
      </c>
      <c r="O6" s="11">
        <f>E6*1000/C6*2.017</f>
        <v>8.9137351953332153</v>
      </c>
      <c r="P6" s="12">
        <f>J6*1000/V6*2.017</f>
        <v>4.6289273810174301</v>
      </c>
      <c r="Q6" s="13">
        <f>F6*1000/D6</f>
        <v>4.8543689320388346</v>
      </c>
      <c r="R6" s="14">
        <f>(H6+I6)*1000/(D6+I6)</f>
        <v>4.8543689320388346</v>
      </c>
      <c r="S6" s="15">
        <f>I6*1000/(D6+I6)</f>
        <v>0</v>
      </c>
      <c r="T6" s="16"/>
      <c r="U6" s="16">
        <f>N6-O6</f>
        <v>3.3277944729243991</v>
      </c>
      <c r="V6" s="17">
        <v>18301</v>
      </c>
      <c r="W6" s="18">
        <f>'[1]5 мес'!W6+[1]июн!O6</f>
        <v>0</v>
      </c>
      <c r="X6" s="19">
        <f>F6+G6+W6</f>
        <v>1</v>
      </c>
      <c r="Y6" s="20">
        <f>X6*10000/Z6*2.017</f>
        <v>2.4248617456119259</v>
      </c>
      <c r="Z6" s="21">
        <v>8318</v>
      </c>
      <c r="AA6" s="22">
        <f t="shared" ref="AA6:AA15" si="0">(D6-E6)/2</f>
        <v>28</v>
      </c>
    </row>
    <row r="7" spans="1:27" ht="20.100000000000001" customHeight="1">
      <c r="A7" s="6">
        <v>2</v>
      </c>
      <c r="B7" s="7" t="s">
        <v>32</v>
      </c>
      <c r="C7" s="8">
        <v>8308.5</v>
      </c>
      <c r="D7" s="9">
        <f>'[1]5 мес'!D7+[1]июн!D7</f>
        <v>59</v>
      </c>
      <c r="E7" s="9">
        <f>'[1]5 мес'!E7+[1]июн!E7</f>
        <v>54</v>
      </c>
      <c r="F7" s="9">
        <f>'[1]5 мес'!F7+[1]июн!F7</f>
        <v>0</v>
      </c>
      <c r="G7" s="9">
        <f>'[1]5 мес'!G7+[1]июн!G7</f>
        <v>0</v>
      </c>
      <c r="H7" s="9">
        <f>'[1]5 мес'!H7+[1]июн!H7</f>
        <v>0</v>
      </c>
      <c r="I7" s="9">
        <f>'[1]5 мес'!I7+[1]июн!I7</f>
        <v>0</v>
      </c>
      <c r="J7" s="9">
        <f>'[1]5 мес'!J7+[1]июн!J7</f>
        <v>11</v>
      </c>
      <c r="K7" s="9">
        <f t="shared" ref="K7:K15" si="1">E7-F7-G7-J7</f>
        <v>43</v>
      </c>
      <c r="L7" s="9"/>
      <c r="M7" s="9">
        <f t="shared" ref="M7:M15" si="2">E7-L7</f>
        <v>54</v>
      </c>
      <c r="N7" s="10">
        <f t="shared" ref="N7:N18" si="3">D7*1000/C7*2.017</f>
        <v>14.323042667148101</v>
      </c>
      <c r="O7" s="11">
        <f t="shared" ref="O7:O18" si="4">E7*1000/C7*2.017</f>
        <v>13.109225491966059</v>
      </c>
      <c r="P7" s="12">
        <f t="shared" ref="P7:P18" si="5">J7*1000/V7*2.017</f>
        <v>5.0106142728093941</v>
      </c>
      <c r="Q7" s="13">
        <f t="shared" ref="Q7:Q18" si="6">F7*1000/D7</f>
        <v>0</v>
      </c>
      <c r="R7" s="14">
        <f t="shared" ref="R7:R18" si="7">(H7+I7)*1000/(D7+I7)</f>
        <v>0</v>
      </c>
      <c r="S7" s="15">
        <f t="shared" ref="S7:S18" si="8">I7*1000/(D7+I7)</f>
        <v>0</v>
      </c>
      <c r="T7" s="16"/>
      <c r="U7" s="16">
        <f t="shared" ref="U7:U18" si="9">N7-O7</f>
        <v>1.2138171751820419</v>
      </c>
      <c r="V7" s="17">
        <v>4428</v>
      </c>
      <c r="W7" s="18">
        <f>'[1]5 мес'!W7+[1]июн!O7</f>
        <v>0</v>
      </c>
      <c r="X7" s="19">
        <f t="shared" ref="X7:X17" si="10">F7+G7+W7</f>
        <v>0</v>
      </c>
      <c r="Y7" s="20">
        <f t="shared" ref="Y7:Y18" si="11">X7*10000/Z7*2.017</f>
        <v>0</v>
      </c>
      <c r="Z7" s="21">
        <v>2443</v>
      </c>
      <c r="AA7" s="22">
        <f t="shared" si="0"/>
        <v>2.5</v>
      </c>
    </row>
    <row r="8" spans="1:27" ht="20.100000000000001" customHeight="1">
      <c r="A8" s="6">
        <v>3</v>
      </c>
      <c r="B8" s="7" t="s">
        <v>33</v>
      </c>
      <c r="C8" s="8">
        <v>12407</v>
      </c>
      <c r="D8" s="9">
        <f>'[1]5 мес'!D8+[1]июн!D8</f>
        <v>81</v>
      </c>
      <c r="E8" s="9">
        <f>'[1]5 мес'!E8+[1]июн!E8</f>
        <v>89</v>
      </c>
      <c r="F8" s="9">
        <f>'[1]5 мес'!F8+[1]июн!F8</f>
        <v>0</v>
      </c>
      <c r="G8" s="9">
        <f>'[1]5 мес'!G8+[1]июн!G8</f>
        <v>1</v>
      </c>
      <c r="H8" s="9">
        <f>'[1]5 мес'!H8+[1]июн!H8</f>
        <v>0</v>
      </c>
      <c r="I8" s="9">
        <f>'[1]5 мес'!I8+[1]июн!I8</f>
        <v>2</v>
      </c>
      <c r="J8" s="9">
        <f>'[1]5 мес'!J8+[1]июн!J8</f>
        <v>23</v>
      </c>
      <c r="K8" s="9">
        <f t="shared" si="1"/>
        <v>65</v>
      </c>
      <c r="L8" s="9"/>
      <c r="M8" s="9">
        <f t="shared" si="2"/>
        <v>89</v>
      </c>
      <c r="N8" s="10">
        <f t="shared" si="3"/>
        <v>13.168130893850247</v>
      </c>
      <c r="O8" s="11">
        <f t="shared" si="4"/>
        <v>14.468687031514467</v>
      </c>
      <c r="P8" s="12">
        <f t="shared" si="5"/>
        <v>7.5616951915240422</v>
      </c>
      <c r="Q8" s="13">
        <f t="shared" si="6"/>
        <v>0</v>
      </c>
      <c r="R8" s="14">
        <f t="shared" si="7"/>
        <v>24.096385542168676</v>
      </c>
      <c r="S8" s="15">
        <f t="shared" si="8"/>
        <v>24.096385542168676</v>
      </c>
      <c r="T8" s="16"/>
      <c r="U8" s="16">
        <f t="shared" si="9"/>
        <v>-1.3005561376642198</v>
      </c>
      <c r="V8" s="17">
        <v>6135</v>
      </c>
      <c r="W8" s="18">
        <f>'[1]5 мес'!W8+[1]июн!O8</f>
        <v>0</v>
      </c>
      <c r="X8" s="19">
        <f t="shared" si="10"/>
        <v>1</v>
      </c>
      <c r="Y8" s="20">
        <f t="shared" si="11"/>
        <v>5.2828706128863274</v>
      </c>
      <c r="Z8" s="21">
        <v>3818</v>
      </c>
      <c r="AA8" s="22">
        <f t="shared" si="0"/>
        <v>-4</v>
      </c>
    </row>
    <row r="9" spans="1:27" ht="20.100000000000001" customHeight="1">
      <c r="A9" s="6">
        <v>4</v>
      </c>
      <c r="B9" s="7" t="s">
        <v>34</v>
      </c>
      <c r="C9" s="8">
        <v>13751</v>
      </c>
      <c r="D9" s="9">
        <f>'[1]5 мес'!D9+[1]июн!D9</f>
        <v>105</v>
      </c>
      <c r="E9" s="9">
        <f>'[1]5 мес'!E9+[1]июн!E9</f>
        <v>79</v>
      </c>
      <c r="F9" s="9">
        <f>'[1]5 мес'!F9+[1]июн!F9</f>
        <v>0</v>
      </c>
      <c r="G9" s="9">
        <f>'[1]5 мес'!G9+[1]июн!G9</f>
        <v>2</v>
      </c>
      <c r="H9" s="9">
        <f>'[1]5 мес'!H9+[1]июн!H9</f>
        <v>0</v>
      </c>
      <c r="I9" s="9">
        <f>'[1]5 мес'!I9+[1]июн!I9</f>
        <v>0</v>
      </c>
      <c r="J9" s="9">
        <f>'[1]5 мес'!J9+[1]июн!J9</f>
        <v>22</v>
      </c>
      <c r="K9" s="9">
        <f t="shared" si="1"/>
        <v>55</v>
      </c>
      <c r="L9" s="9"/>
      <c r="M9" s="9">
        <f t="shared" si="2"/>
        <v>79</v>
      </c>
      <c r="N9" s="10">
        <f t="shared" si="3"/>
        <v>15.401425350883571</v>
      </c>
      <c r="O9" s="11">
        <f t="shared" si="4"/>
        <v>11.587739073521924</v>
      </c>
      <c r="P9" s="12">
        <f t="shared" si="5"/>
        <v>6.4328790953899677</v>
      </c>
      <c r="Q9" s="13">
        <f t="shared" si="6"/>
        <v>0</v>
      </c>
      <c r="R9" s="14">
        <f t="shared" si="7"/>
        <v>0</v>
      </c>
      <c r="S9" s="15">
        <f t="shared" si="8"/>
        <v>0</v>
      </c>
      <c r="T9" s="16"/>
      <c r="U9" s="16">
        <f t="shared" si="9"/>
        <v>3.8136862773616471</v>
      </c>
      <c r="V9" s="17">
        <v>6898</v>
      </c>
      <c r="W9" s="18">
        <f>'[1]5 мес'!W9+[1]июн!O9</f>
        <v>0</v>
      </c>
      <c r="X9" s="19">
        <f t="shared" si="10"/>
        <v>2</v>
      </c>
      <c r="Y9" s="20">
        <f t="shared" si="11"/>
        <v>9.1266968325791851</v>
      </c>
      <c r="Z9" s="21">
        <v>4420</v>
      </c>
      <c r="AA9" s="22">
        <f t="shared" si="0"/>
        <v>13</v>
      </c>
    </row>
    <row r="10" spans="1:27" ht="20.100000000000001" customHeight="1">
      <c r="A10" s="6">
        <v>5</v>
      </c>
      <c r="B10" s="7" t="s">
        <v>35</v>
      </c>
      <c r="C10" s="8">
        <v>14336</v>
      </c>
      <c r="D10" s="9">
        <f>'[1]5 мес'!D10+[1]июн!D10</f>
        <v>111</v>
      </c>
      <c r="E10" s="9">
        <f>'[1]5 мес'!E10+[1]июн!E10</f>
        <v>79</v>
      </c>
      <c r="F10" s="9">
        <f>'[1]5 мес'!F10+[1]июн!F10</f>
        <v>0</v>
      </c>
      <c r="G10" s="9">
        <f>'[1]5 мес'!G10+[1]июн!G10</f>
        <v>0</v>
      </c>
      <c r="H10" s="9">
        <f>'[1]5 мес'!H10+[1]июн!H10</f>
        <v>0</v>
      </c>
      <c r="I10" s="9">
        <f>'[1]5 мес'!I10+[1]июн!I10</f>
        <v>0</v>
      </c>
      <c r="J10" s="9">
        <f>'[1]5 мес'!J10+[1]июн!J10</f>
        <v>19</v>
      </c>
      <c r="K10" s="9">
        <f t="shared" si="1"/>
        <v>60</v>
      </c>
      <c r="L10" s="9"/>
      <c r="M10" s="9">
        <f t="shared" si="2"/>
        <v>79</v>
      </c>
      <c r="N10" s="10">
        <f t="shared" si="3"/>
        <v>15.617117745535714</v>
      </c>
      <c r="O10" s="11">
        <f t="shared" si="4"/>
        <v>11.114885602678571</v>
      </c>
      <c r="P10" s="12">
        <f t="shared" si="5"/>
        <v>5.2852020410977794</v>
      </c>
      <c r="Q10" s="13">
        <f t="shared" si="6"/>
        <v>0</v>
      </c>
      <c r="R10" s="14">
        <f t="shared" si="7"/>
        <v>0</v>
      </c>
      <c r="S10" s="15">
        <f t="shared" si="8"/>
        <v>0</v>
      </c>
      <c r="T10" s="16"/>
      <c r="U10" s="16">
        <f t="shared" si="9"/>
        <v>4.5022321428571423</v>
      </c>
      <c r="V10" s="17">
        <v>7251</v>
      </c>
      <c r="W10" s="18">
        <f>'[1]5 мес'!W10+[1]июн!O10</f>
        <v>0</v>
      </c>
      <c r="X10" s="19">
        <f t="shared" si="10"/>
        <v>0</v>
      </c>
      <c r="Y10" s="20">
        <f t="shared" si="11"/>
        <v>0</v>
      </c>
      <c r="Z10" s="21">
        <v>4569</v>
      </c>
      <c r="AA10" s="22">
        <f t="shared" si="0"/>
        <v>16</v>
      </c>
    </row>
    <row r="11" spans="1:27" ht="20.100000000000001" customHeight="1">
      <c r="A11" s="6">
        <v>6</v>
      </c>
      <c r="B11" s="7" t="s">
        <v>36</v>
      </c>
      <c r="C11" s="8">
        <v>11614.5</v>
      </c>
      <c r="D11" s="9">
        <f>'[1]5 мес'!D11+[1]июн!D11</f>
        <v>118</v>
      </c>
      <c r="E11" s="9">
        <f>'[1]5 мес'!E11+[1]июн!E11</f>
        <v>53</v>
      </c>
      <c r="F11" s="9">
        <f>'[1]5 мес'!F11+[1]июн!F11</f>
        <v>1</v>
      </c>
      <c r="G11" s="9">
        <f>'[1]5 мес'!G11+[1]июн!G11</f>
        <v>1</v>
      </c>
      <c r="H11" s="9">
        <f>'[1]5 мес'!H11+[1]июн!H11</f>
        <v>0</v>
      </c>
      <c r="I11" s="9">
        <f>'[1]5 мес'!I11+[1]июн!I11</f>
        <v>2</v>
      </c>
      <c r="J11" s="9">
        <f>'[1]5 мес'!J11+[1]июн!J11</f>
        <v>24</v>
      </c>
      <c r="K11" s="9">
        <f t="shared" si="1"/>
        <v>27</v>
      </c>
      <c r="L11" s="9"/>
      <c r="M11" s="9">
        <f t="shared" si="2"/>
        <v>53</v>
      </c>
      <c r="N11" s="10">
        <f t="shared" si="3"/>
        <v>20.49214344138792</v>
      </c>
      <c r="O11" s="11">
        <f t="shared" si="4"/>
        <v>9.2040983253691504</v>
      </c>
      <c r="P11" s="12">
        <f t="shared" si="5"/>
        <v>8.2158859470468428</v>
      </c>
      <c r="Q11" s="13">
        <f t="shared" si="6"/>
        <v>8.4745762711864412</v>
      </c>
      <c r="R11" s="14">
        <f t="shared" si="7"/>
        <v>16.666666666666668</v>
      </c>
      <c r="S11" s="15">
        <f t="shared" si="8"/>
        <v>16.666666666666668</v>
      </c>
      <c r="T11" s="16"/>
      <c r="U11" s="16">
        <f t="shared" si="9"/>
        <v>11.28804511601877</v>
      </c>
      <c r="V11" s="17">
        <v>5892</v>
      </c>
      <c r="W11" s="18">
        <f>'[1]5 мес'!W11+[1]июн!O11</f>
        <v>1</v>
      </c>
      <c r="X11" s="19">
        <f t="shared" si="10"/>
        <v>3</v>
      </c>
      <c r="Y11" s="20">
        <f t="shared" si="11"/>
        <v>14.010187543412826</v>
      </c>
      <c r="Z11" s="21">
        <v>4319</v>
      </c>
      <c r="AA11" s="22">
        <f t="shared" si="0"/>
        <v>32.5</v>
      </c>
    </row>
    <row r="12" spans="1:27" ht="20.100000000000001" customHeight="1">
      <c r="A12" s="6">
        <v>7</v>
      </c>
      <c r="B12" s="7" t="s">
        <v>37</v>
      </c>
      <c r="C12" s="8">
        <v>19312.5</v>
      </c>
      <c r="D12" s="9">
        <f>'[1]5 мес'!D12+[1]июн!D12</f>
        <v>219</v>
      </c>
      <c r="E12" s="9">
        <f>'[1]5 мес'!E12+[1]июн!E12</f>
        <v>56</v>
      </c>
      <c r="F12" s="9">
        <f>'[1]5 мес'!F12+[1]июн!F12</f>
        <v>3</v>
      </c>
      <c r="G12" s="9">
        <f>'[1]5 мес'!G12+[1]июн!G12</f>
        <v>0</v>
      </c>
      <c r="H12" s="9">
        <f>'[1]5 мес'!H12+[1]июн!H12</f>
        <v>1</v>
      </c>
      <c r="I12" s="9">
        <f>'[1]5 мес'!I12+[1]июн!I12</f>
        <v>2</v>
      </c>
      <c r="J12" s="9">
        <f>'[1]5 мес'!J12+[1]июн!J12</f>
        <v>16</v>
      </c>
      <c r="K12" s="9">
        <f t="shared" si="1"/>
        <v>37</v>
      </c>
      <c r="L12" s="9"/>
      <c r="M12" s="9">
        <f t="shared" si="2"/>
        <v>56</v>
      </c>
      <c r="N12" s="10">
        <f t="shared" si="3"/>
        <v>22.872388349514562</v>
      </c>
      <c r="O12" s="11">
        <f t="shared" si="4"/>
        <v>5.8486472491909387</v>
      </c>
      <c r="P12" s="12">
        <f t="shared" si="5"/>
        <v>3.260786096797009</v>
      </c>
      <c r="Q12" s="13">
        <f t="shared" si="6"/>
        <v>13.698630136986301</v>
      </c>
      <c r="R12" s="14">
        <f t="shared" si="7"/>
        <v>13.574660633484163</v>
      </c>
      <c r="S12" s="15">
        <f t="shared" si="8"/>
        <v>9.0497737556561084</v>
      </c>
      <c r="T12" s="16"/>
      <c r="U12" s="16">
        <f t="shared" si="9"/>
        <v>17.023741100323623</v>
      </c>
      <c r="V12" s="23">
        <v>9897</v>
      </c>
      <c r="W12" s="18">
        <f>'[1]5 мес'!W12+[1]июн!O12</f>
        <v>0</v>
      </c>
      <c r="X12" s="19">
        <f t="shared" si="10"/>
        <v>3</v>
      </c>
      <c r="Y12" s="20">
        <f t="shared" si="11"/>
        <v>7.9201570680628262</v>
      </c>
      <c r="Z12" s="24">
        <v>7640</v>
      </c>
      <c r="AA12" s="22">
        <f t="shared" si="0"/>
        <v>81.5</v>
      </c>
    </row>
    <row r="13" spans="1:27" ht="20.100000000000001" customHeight="1">
      <c r="A13" s="6">
        <v>8</v>
      </c>
      <c r="B13" s="7" t="s">
        <v>38</v>
      </c>
      <c r="C13" s="8">
        <v>14676</v>
      </c>
      <c r="D13" s="9">
        <f>'[1]5 мес'!D13+[1]июн!D13</f>
        <v>122</v>
      </c>
      <c r="E13" s="9">
        <f>'[1]5 мес'!E13+[1]июн!E13</f>
        <v>88</v>
      </c>
      <c r="F13" s="9">
        <f>'[1]5 мес'!F13+[1]июн!F13</f>
        <v>1</v>
      </c>
      <c r="G13" s="9">
        <f>'[1]5 мес'!G13+[1]июн!G13</f>
        <v>1</v>
      </c>
      <c r="H13" s="9">
        <f>'[1]5 мес'!H13+[1]июн!H13</f>
        <v>1</v>
      </c>
      <c r="I13" s="9">
        <f>'[1]5 мес'!I13+[1]июн!I13</f>
        <v>0</v>
      </c>
      <c r="J13" s="9">
        <f>'[1]5 мес'!J13+[1]июн!J13</f>
        <v>29</v>
      </c>
      <c r="K13" s="9">
        <f t="shared" si="1"/>
        <v>57</v>
      </c>
      <c r="L13" s="9"/>
      <c r="M13" s="9">
        <f t="shared" si="2"/>
        <v>88</v>
      </c>
      <c r="N13" s="10">
        <f t="shared" si="3"/>
        <v>16.767102752793676</v>
      </c>
      <c r="O13" s="11">
        <f t="shared" si="4"/>
        <v>12.09430362496593</v>
      </c>
      <c r="P13" s="12">
        <f t="shared" si="5"/>
        <v>7.985392491467576</v>
      </c>
      <c r="Q13" s="13">
        <f t="shared" si="6"/>
        <v>8.1967213114754092</v>
      </c>
      <c r="R13" s="14">
        <f t="shared" si="7"/>
        <v>8.1967213114754092</v>
      </c>
      <c r="S13" s="15">
        <f t="shared" si="8"/>
        <v>0</v>
      </c>
      <c r="T13" s="16"/>
      <c r="U13" s="16">
        <f t="shared" si="9"/>
        <v>4.6727991278277461</v>
      </c>
      <c r="V13" s="17">
        <v>7325</v>
      </c>
      <c r="W13" s="18">
        <f>'[1]5 мес'!W13+[1]июн!O13</f>
        <v>0</v>
      </c>
      <c r="X13" s="19">
        <f t="shared" si="10"/>
        <v>2</v>
      </c>
      <c r="Y13" s="20">
        <f t="shared" si="11"/>
        <v>7.6401515151515156</v>
      </c>
      <c r="Z13" s="21">
        <v>5280</v>
      </c>
      <c r="AA13" s="22">
        <f t="shared" si="0"/>
        <v>17</v>
      </c>
    </row>
    <row r="14" spans="1:27" ht="20.100000000000001" customHeight="1">
      <c r="A14" s="6">
        <v>9</v>
      </c>
      <c r="B14" s="7" t="s">
        <v>39</v>
      </c>
      <c r="C14" s="8">
        <v>16354</v>
      </c>
      <c r="D14" s="9">
        <f>'[1]5 мес'!D14+[1]июн!D14</f>
        <v>132</v>
      </c>
      <c r="E14" s="9">
        <f>'[1]5 мес'!E14+[1]июн!E14</f>
        <v>100</v>
      </c>
      <c r="F14" s="9">
        <f>'[1]5 мес'!F14+[1]июн!F14</f>
        <v>0</v>
      </c>
      <c r="G14" s="9">
        <f>'[1]5 мес'!G14+[1]июн!G14</f>
        <v>0</v>
      </c>
      <c r="H14" s="9">
        <f>'[1]5 мес'!H14+[1]июн!H14</f>
        <v>0</v>
      </c>
      <c r="I14" s="9">
        <f>'[1]5 мес'!I14+[1]июн!I14</f>
        <v>1</v>
      </c>
      <c r="J14" s="9">
        <f>'[1]5 мес'!J14+[1]июн!J14</f>
        <v>28</v>
      </c>
      <c r="K14" s="9">
        <f t="shared" si="1"/>
        <v>72</v>
      </c>
      <c r="L14" s="9"/>
      <c r="M14" s="9">
        <f t="shared" si="2"/>
        <v>100</v>
      </c>
      <c r="N14" s="10">
        <f t="shared" si="3"/>
        <v>16.280053809465574</v>
      </c>
      <c r="O14" s="11">
        <f t="shared" si="4"/>
        <v>12.333374098079979</v>
      </c>
      <c r="P14" s="12">
        <f t="shared" si="5"/>
        <v>6.6278605797441612</v>
      </c>
      <c r="Q14" s="13">
        <f t="shared" si="6"/>
        <v>0</v>
      </c>
      <c r="R14" s="14">
        <f t="shared" si="7"/>
        <v>7.518796992481203</v>
      </c>
      <c r="S14" s="15">
        <f t="shared" si="8"/>
        <v>7.518796992481203</v>
      </c>
      <c r="T14" s="16"/>
      <c r="U14" s="16">
        <f t="shared" si="9"/>
        <v>3.9466797113855954</v>
      </c>
      <c r="V14" s="17">
        <v>8521</v>
      </c>
      <c r="W14" s="18">
        <f>'[1]5 мес'!W14+[1]июн!O14</f>
        <v>1</v>
      </c>
      <c r="X14" s="19">
        <f t="shared" si="10"/>
        <v>1</v>
      </c>
      <c r="Y14" s="20">
        <f t="shared" si="11"/>
        <v>3.8013569543912551</v>
      </c>
      <c r="Z14" s="21">
        <v>5306</v>
      </c>
      <c r="AA14" s="22">
        <f t="shared" si="0"/>
        <v>16</v>
      </c>
    </row>
    <row r="15" spans="1:27" ht="20.100000000000001" customHeight="1">
      <c r="A15" s="25">
        <v>10</v>
      </c>
      <c r="B15" s="26" t="s">
        <v>40</v>
      </c>
      <c r="C15" s="8">
        <v>10417.5</v>
      </c>
      <c r="D15" s="9">
        <f>'[1]5 мес'!D15+[1]июн!D15</f>
        <v>81</v>
      </c>
      <c r="E15" s="9">
        <f>'[1]5 мес'!E15+[1]июн!E15</f>
        <v>60</v>
      </c>
      <c r="F15" s="9">
        <f>'[1]5 мес'!F15+[1]июн!F15</f>
        <v>1</v>
      </c>
      <c r="G15" s="9">
        <f>'[1]5 мес'!G15+[1]июн!G15</f>
        <v>0</v>
      </c>
      <c r="H15" s="9">
        <f>'[1]5 мес'!H15+[1]июн!H15</f>
        <v>1</v>
      </c>
      <c r="I15" s="9">
        <f>'[1]5 мес'!I15+[1]июн!I15</f>
        <v>0</v>
      </c>
      <c r="J15" s="9">
        <f>'[1]5 мес'!J15+[1]июн!J15</f>
        <v>10</v>
      </c>
      <c r="K15" s="9">
        <f t="shared" si="1"/>
        <v>49</v>
      </c>
      <c r="L15" s="9"/>
      <c r="M15" s="9">
        <f t="shared" si="2"/>
        <v>60</v>
      </c>
      <c r="N15" s="10">
        <f t="shared" si="3"/>
        <v>15.682937365010797</v>
      </c>
      <c r="O15" s="11">
        <f t="shared" si="4"/>
        <v>11.616990640748739</v>
      </c>
      <c r="P15" s="12">
        <f t="shared" si="5"/>
        <v>3.8499713685817905</v>
      </c>
      <c r="Q15" s="13">
        <f t="shared" si="6"/>
        <v>12.345679012345679</v>
      </c>
      <c r="R15" s="14">
        <f t="shared" si="7"/>
        <v>12.345679012345679</v>
      </c>
      <c r="S15" s="15">
        <f t="shared" si="8"/>
        <v>0</v>
      </c>
      <c r="T15" s="16"/>
      <c r="U15" s="16">
        <f t="shared" si="9"/>
        <v>4.0659467242620586</v>
      </c>
      <c r="V15" s="17">
        <v>5239</v>
      </c>
      <c r="W15" s="18">
        <f>'[1]5 мес'!W15+[1]июн!O15</f>
        <v>0</v>
      </c>
      <c r="X15" s="19">
        <f t="shared" si="10"/>
        <v>1</v>
      </c>
      <c r="Y15" s="20">
        <f t="shared" si="11"/>
        <v>6.7390578015369194</v>
      </c>
      <c r="Z15" s="21">
        <v>2993</v>
      </c>
      <c r="AA15" s="22">
        <f t="shared" si="0"/>
        <v>10.5</v>
      </c>
    </row>
    <row r="16" spans="1:27" ht="30" customHeight="1">
      <c r="A16" s="27"/>
      <c r="B16" s="28" t="s">
        <v>41</v>
      </c>
      <c r="C16" s="29">
        <v>155119</v>
      </c>
      <c r="D16" s="30">
        <f t="shared" ref="D16:M16" si="12">SUM(D6:D15)</f>
        <v>1234</v>
      </c>
      <c r="E16" s="30">
        <f t="shared" si="12"/>
        <v>808</v>
      </c>
      <c r="F16" s="30">
        <f t="shared" si="12"/>
        <v>7</v>
      </c>
      <c r="G16" s="30">
        <f t="shared" si="12"/>
        <v>5</v>
      </c>
      <c r="H16" s="30">
        <f t="shared" si="12"/>
        <v>4</v>
      </c>
      <c r="I16" s="30">
        <f t="shared" si="12"/>
        <v>7</v>
      </c>
      <c r="J16" s="31">
        <f>'[1]5 мес'!J16+[1]июн!J16</f>
        <v>224</v>
      </c>
      <c r="K16" s="30">
        <f t="shared" si="12"/>
        <v>572</v>
      </c>
      <c r="L16" s="30">
        <f t="shared" si="12"/>
        <v>0</v>
      </c>
      <c r="M16" s="30">
        <f t="shared" si="12"/>
        <v>808</v>
      </c>
      <c r="N16" s="32">
        <f t="shared" si="3"/>
        <v>16.0456036978062</v>
      </c>
      <c r="O16" s="33">
        <f t="shared" si="4"/>
        <v>10.506359633571645</v>
      </c>
      <c r="P16" s="34">
        <f t="shared" si="5"/>
        <v>5.655588518782781</v>
      </c>
      <c r="Q16" s="35">
        <f t="shared" si="6"/>
        <v>5.6726094003241494</v>
      </c>
      <c r="R16" s="36">
        <f t="shared" si="7"/>
        <v>8.8638195004029008</v>
      </c>
      <c r="S16" s="37">
        <f t="shared" si="8"/>
        <v>5.6406124093473009</v>
      </c>
      <c r="T16" s="38"/>
      <c r="U16" s="16">
        <f t="shared" si="9"/>
        <v>5.5392440642345555</v>
      </c>
      <c r="V16" s="39">
        <v>79887</v>
      </c>
      <c r="W16" s="30">
        <f t="shared" ref="W16:AA16" si="13">SUM(W6:W15)</f>
        <v>2</v>
      </c>
      <c r="X16" s="30">
        <f t="shared" si="13"/>
        <v>14</v>
      </c>
      <c r="Y16" s="40">
        <f t="shared" si="11"/>
        <v>5.7504174642609867</v>
      </c>
      <c r="Z16" s="41">
        <v>49106</v>
      </c>
      <c r="AA16" s="30">
        <f t="shared" si="13"/>
        <v>213</v>
      </c>
    </row>
    <row r="17" spans="1:28" ht="27" customHeight="1">
      <c r="A17" s="25">
        <v>11</v>
      </c>
      <c r="B17" s="42" t="s">
        <v>42</v>
      </c>
      <c r="C17" s="43">
        <v>63218.5</v>
      </c>
      <c r="D17" s="9">
        <f>'[1]5 мес'!D17+[1]июн!D17</f>
        <v>459</v>
      </c>
      <c r="E17" s="9">
        <f>'[1]5 мес'!E17+[1]июн!E17</f>
        <v>288</v>
      </c>
      <c r="F17" s="9">
        <f>'[1]5 мес'!F17+[1]июн!F17</f>
        <v>6</v>
      </c>
      <c r="G17" s="9">
        <f>'[1]5 мес'!G17+[1]июн!G17</f>
        <v>2</v>
      </c>
      <c r="H17" s="9">
        <f>'[1]5 мес'!H17+[1]июн!H17</f>
        <v>2</v>
      </c>
      <c r="I17" s="9">
        <f>'[1]5 мес'!I17+[1]июн!I17</f>
        <v>2</v>
      </c>
      <c r="J17" s="9">
        <f>'[1]5 мес'!J17+[1]июн!J17</f>
        <v>65</v>
      </c>
      <c r="K17" s="9">
        <f t="shared" ref="K17" si="14">E17-F17-G17-J17</f>
        <v>215</v>
      </c>
      <c r="L17" s="9"/>
      <c r="M17" s="9">
        <f t="shared" ref="M17" si="15">E17-L17</f>
        <v>288</v>
      </c>
      <c r="N17" s="44">
        <f t="shared" si="3"/>
        <v>14.644494886781558</v>
      </c>
      <c r="O17" s="45">
        <f t="shared" si="4"/>
        <v>9.1887026740590176</v>
      </c>
      <c r="P17" s="46">
        <f t="shared" si="5"/>
        <v>3.5437614877284029</v>
      </c>
      <c r="Q17" s="47">
        <f t="shared" si="6"/>
        <v>13.071895424836601</v>
      </c>
      <c r="R17" s="48">
        <f t="shared" si="7"/>
        <v>8.676789587852495</v>
      </c>
      <c r="S17" s="49">
        <f t="shared" si="8"/>
        <v>4.3383947939262475</v>
      </c>
      <c r="T17" s="16"/>
      <c r="U17" s="16">
        <f t="shared" si="9"/>
        <v>5.4557922127225407</v>
      </c>
      <c r="V17" s="50">
        <v>36996</v>
      </c>
      <c r="W17" s="18">
        <f>'[1]5 мес'!W17+[1]июн!O17</f>
        <v>0</v>
      </c>
      <c r="X17" s="19">
        <f t="shared" si="10"/>
        <v>8</v>
      </c>
      <c r="Y17" s="20">
        <f t="shared" si="11"/>
        <v>9.311021350259665</v>
      </c>
      <c r="Z17" s="51">
        <v>17330</v>
      </c>
      <c r="AA17" s="22">
        <f>(D17-E17)/2</f>
        <v>85.5</v>
      </c>
    </row>
    <row r="18" spans="1:28" ht="33.75" customHeight="1">
      <c r="A18" s="277" t="s">
        <v>57</v>
      </c>
      <c r="B18" s="278"/>
      <c r="C18" s="52">
        <v>218337.5</v>
      </c>
      <c r="D18" s="53">
        <f>D16+D17</f>
        <v>1693</v>
      </c>
      <c r="E18" s="53">
        <f t="shared" ref="E18:T18" si="16">E16+E17</f>
        <v>1096</v>
      </c>
      <c r="F18" s="53">
        <f t="shared" si="16"/>
        <v>13</v>
      </c>
      <c r="G18" s="53">
        <f t="shared" si="16"/>
        <v>7</v>
      </c>
      <c r="H18" s="53">
        <f t="shared" si="16"/>
        <v>6</v>
      </c>
      <c r="I18" s="53">
        <f t="shared" si="16"/>
        <v>9</v>
      </c>
      <c r="J18" s="31">
        <f>'[1]5 мес'!J18+[1]июн!J18</f>
        <v>289</v>
      </c>
      <c r="K18" s="53">
        <f t="shared" si="16"/>
        <v>787</v>
      </c>
      <c r="L18" s="54">
        <f t="shared" si="16"/>
        <v>0</v>
      </c>
      <c r="M18" s="54">
        <f t="shared" si="16"/>
        <v>1096</v>
      </c>
      <c r="N18" s="32">
        <f t="shared" si="3"/>
        <v>15.639919848857847</v>
      </c>
      <c r="O18" s="33">
        <f t="shared" si="4"/>
        <v>10.124838838953455</v>
      </c>
      <c r="P18" s="34">
        <f t="shared" si="5"/>
        <v>4.9871495427050982</v>
      </c>
      <c r="Q18" s="35">
        <f t="shared" si="6"/>
        <v>7.6786769049025398</v>
      </c>
      <c r="R18" s="36">
        <f t="shared" si="7"/>
        <v>8.8131609870740313</v>
      </c>
      <c r="S18" s="37">
        <f t="shared" si="8"/>
        <v>5.2878965922444188</v>
      </c>
      <c r="T18" s="52">
        <f t="shared" si="16"/>
        <v>0</v>
      </c>
      <c r="U18" s="38">
        <f t="shared" si="9"/>
        <v>5.5150810099043923</v>
      </c>
      <c r="V18" s="39">
        <v>116883</v>
      </c>
      <c r="W18" s="54">
        <f t="shared" ref="W18:AA18" si="17">W16+W17</f>
        <v>2</v>
      </c>
      <c r="X18" s="54">
        <f t="shared" si="17"/>
        <v>22</v>
      </c>
      <c r="Y18" s="40">
        <f t="shared" si="11"/>
        <v>6.6792100668312351</v>
      </c>
      <c r="Z18" s="52">
        <f t="shared" si="17"/>
        <v>66436</v>
      </c>
      <c r="AA18" s="52">
        <f t="shared" si="17"/>
        <v>298.5</v>
      </c>
      <c r="AB18" s="55"/>
    </row>
    <row r="19" spans="1:28" s="69" customFormat="1" ht="33.75" customHeight="1">
      <c r="A19" s="262" t="s">
        <v>58</v>
      </c>
      <c r="B19" s="263"/>
      <c r="C19" s="56"/>
      <c r="D19" s="57">
        <v>1701</v>
      </c>
      <c r="E19" s="57">
        <v>1079</v>
      </c>
      <c r="F19" s="57">
        <v>16</v>
      </c>
      <c r="G19" s="57">
        <v>7</v>
      </c>
      <c r="H19" s="57">
        <v>4</v>
      </c>
      <c r="I19" s="57">
        <v>7</v>
      </c>
      <c r="J19" s="57">
        <v>284</v>
      </c>
      <c r="K19" s="57">
        <v>772</v>
      </c>
      <c r="L19" s="57">
        <v>528</v>
      </c>
      <c r="M19" s="57">
        <v>551</v>
      </c>
      <c r="N19" s="58">
        <v>15.8</v>
      </c>
      <c r="O19" s="59">
        <v>10</v>
      </c>
      <c r="P19" s="60">
        <v>4.9000000000000004</v>
      </c>
      <c r="Q19" s="61">
        <v>8.5</v>
      </c>
      <c r="R19" s="60">
        <v>6.4</v>
      </c>
      <c r="S19" s="62">
        <v>4.0999999999999996</v>
      </c>
      <c r="T19" s="63"/>
      <c r="U19" s="62">
        <v>5.8</v>
      </c>
      <c r="V19" s="64">
        <v>117482</v>
      </c>
      <c r="W19" s="64">
        <v>5</v>
      </c>
      <c r="X19" s="64">
        <v>28</v>
      </c>
      <c r="Y19" s="65">
        <v>8.6</v>
      </c>
      <c r="Z19" s="66">
        <v>65340</v>
      </c>
      <c r="AA19" s="67">
        <v>311</v>
      </c>
      <c r="AB19" s="68"/>
    </row>
    <row r="20" spans="1:28" ht="37.5" customHeight="1">
      <c r="A20" s="273" t="s">
        <v>43</v>
      </c>
      <c r="B20" s="273"/>
      <c r="C20" s="273"/>
      <c r="D20" s="70">
        <f>D18-D19</f>
        <v>-8</v>
      </c>
      <c r="E20" s="70">
        <f t="shared" ref="E20:M20" si="18">E18-E19</f>
        <v>17</v>
      </c>
      <c r="F20" s="70">
        <f t="shared" si="18"/>
        <v>-3</v>
      </c>
      <c r="G20" s="70">
        <f t="shared" si="18"/>
        <v>0</v>
      </c>
      <c r="H20" s="70">
        <f t="shared" si="18"/>
        <v>2</v>
      </c>
      <c r="I20" s="70">
        <f t="shared" si="18"/>
        <v>2</v>
      </c>
      <c r="J20" s="70">
        <f t="shared" si="18"/>
        <v>5</v>
      </c>
      <c r="K20" s="70">
        <f t="shared" si="18"/>
        <v>15</v>
      </c>
      <c r="L20" s="70">
        <f t="shared" si="18"/>
        <v>-528</v>
      </c>
      <c r="M20" s="70">
        <f t="shared" si="18"/>
        <v>545</v>
      </c>
      <c r="N20" s="71">
        <f>N18/N19-100%</f>
        <v>-1.0131655135579343E-2</v>
      </c>
      <c r="O20" s="71">
        <f t="shared" ref="O20:U20" si="19">O18/O19-100%</f>
        <v>1.2483883895345382E-2</v>
      </c>
      <c r="P20" s="71">
        <f t="shared" si="19"/>
        <v>1.7785620960224069E-2</v>
      </c>
      <c r="Q20" s="71">
        <f t="shared" si="19"/>
        <v>-9.662624648205409E-2</v>
      </c>
      <c r="R20" s="71">
        <f t="shared" si="19"/>
        <v>0.37705640423031728</v>
      </c>
      <c r="S20" s="71">
        <f t="shared" si="19"/>
        <v>0.28973087615717552</v>
      </c>
      <c r="T20" s="71"/>
      <c r="U20" s="71">
        <f t="shared" si="19"/>
        <v>-4.9123963809587501E-2</v>
      </c>
      <c r="V20" s="70">
        <f t="shared" ref="V20:AA20" si="20">V18-V19</f>
        <v>-599</v>
      </c>
      <c r="W20" s="70">
        <f t="shared" si="20"/>
        <v>-3</v>
      </c>
      <c r="X20" s="70">
        <f t="shared" si="20"/>
        <v>-6</v>
      </c>
      <c r="Y20" s="71">
        <f t="shared" ref="Y20" si="21">Y18/Y19-100%</f>
        <v>-0.22334766664753081</v>
      </c>
      <c r="Z20" s="70">
        <f t="shared" si="20"/>
        <v>1096</v>
      </c>
      <c r="AA20" s="70">
        <f t="shared" si="20"/>
        <v>-12.5</v>
      </c>
    </row>
    <row r="21" spans="1:28" ht="33" customHeight="1">
      <c r="A21" s="262" t="s">
        <v>59</v>
      </c>
      <c r="B21" s="263"/>
      <c r="C21" s="72">
        <v>215600</v>
      </c>
      <c r="D21" s="73">
        <v>1964</v>
      </c>
      <c r="E21" s="73">
        <v>1086</v>
      </c>
      <c r="F21" s="73">
        <v>19</v>
      </c>
      <c r="G21" s="73">
        <v>8</v>
      </c>
      <c r="H21" s="73">
        <v>4</v>
      </c>
      <c r="I21" s="73">
        <v>18</v>
      </c>
      <c r="J21" s="74">
        <v>318</v>
      </c>
      <c r="K21" s="74">
        <v>741</v>
      </c>
      <c r="L21" s="74">
        <v>564</v>
      </c>
      <c r="M21" s="74">
        <v>522</v>
      </c>
      <c r="N21" s="75">
        <v>18.319128014842299</v>
      </c>
      <c r="O21" s="75">
        <v>10.129619666048237</v>
      </c>
      <c r="P21" s="76">
        <v>5.3853370162023779</v>
      </c>
      <c r="Q21" s="77">
        <v>9.5</v>
      </c>
      <c r="R21" s="76">
        <v>11.099899091826439</v>
      </c>
      <c r="S21" s="78">
        <v>9.0817356205852668</v>
      </c>
      <c r="T21" s="79"/>
      <c r="U21" s="78">
        <v>8.1895083487940621</v>
      </c>
      <c r="V21" s="80">
        <v>118748</v>
      </c>
      <c r="W21" s="81">
        <v>5</v>
      </c>
      <c r="X21" s="81">
        <v>32</v>
      </c>
      <c r="Y21" s="82">
        <v>10.042446941323346</v>
      </c>
      <c r="Z21" s="83">
        <v>64080</v>
      </c>
      <c r="AA21" s="84">
        <v>439</v>
      </c>
      <c r="AB21" s="55"/>
    </row>
    <row r="22" spans="1:28" ht="25.5" customHeight="1" thickBot="1">
      <c r="A22" s="264" t="s">
        <v>44</v>
      </c>
      <c r="B22" s="265"/>
      <c r="C22" s="265"/>
      <c r="D22" s="85">
        <v>1972</v>
      </c>
      <c r="E22" s="85">
        <v>1207</v>
      </c>
      <c r="F22" s="85">
        <v>22</v>
      </c>
      <c r="G22" s="85">
        <v>11</v>
      </c>
      <c r="H22" s="85">
        <v>8</v>
      </c>
      <c r="I22" s="85">
        <v>10</v>
      </c>
      <c r="J22" s="85">
        <v>358</v>
      </c>
      <c r="K22" s="85">
        <v>816</v>
      </c>
      <c r="L22" s="85">
        <v>642</v>
      </c>
      <c r="M22" s="85">
        <v>565</v>
      </c>
      <c r="N22" s="86">
        <v>18.579137774393875</v>
      </c>
      <c r="O22" s="86">
        <v>11.371713637775562</v>
      </c>
      <c r="P22" s="86">
        <v>6.0347331912582005</v>
      </c>
      <c r="Q22" s="87">
        <v>10.36</v>
      </c>
      <c r="R22" s="86">
        <v>9.0817356205852668</v>
      </c>
      <c r="S22" s="86">
        <v>5.0454086781029268</v>
      </c>
      <c r="T22" s="88"/>
      <c r="U22" s="86">
        <v>7.2074241366183127</v>
      </c>
      <c r="V22" s="81">
        <v>119655</v>
      </c>
      <c r="W22" s="81">
        <v>3</v>
      </c>
      <c r="X22" s="81">
        <v>36</v>
      </c>
      <c r="Y22" s="89">
        <v>11.6</v>
      </c>
      <c r="Z22" s="90">
        <v>62426</v>
      </c>
      <c r="AA22" s="91">
        <v>382.5</v>
      </c>
    </row>
    <row r="23" spans="1:28" ht="39" customHeight="1" thickBot="1">
      <c r="A23" s="1"/>
      <c r="B23" s="266"/>
      <c r="C23" s="267"/>
      <c r="D23" s="268"/>
      <c r="E23" s="92"/>
      <c r="F23" s="92"/>
      <c r="G23" s="92"/>
      <c r="H23" s="92"/>
      <c r="I23" s="92"/>
      <c r="J23" s="92"/>
      <c r="K23" s="92"/>
      <c r="L23" s="92"/>
      <c r="M23" s="92"/>
      <c r="N23" s="93"/>
      <c r="O23" s="93"/>
      <c r="P23" s="269" t="s">
        <v>60</v>
      </c>
      <c r="Q23" s="270"/>
      <c r="R23" s="270"/>
      <c r="S23" s="270"/>
      <c r="T23" s="270"/>
      <c r="U23" s="270"/>
      <c r="V23" s="271"/>
      <c r="W23" s="271"/>
      <c r="X23" s="271"/>
      <c r="Y23" s="272"/>
      <c r="AA23" s="94"/>
    </row>
    <row r="24" spans="1:28" ht="30.75" customHeight="1">
      <c r="A24" t="s">
        <v>45</v>
      </c>
      <c r="B24" s="95" t="s">
        <v>46</v>
      </c>
      <c r="V24" s="96" t="s">
        <v>47</v>
      </c>
      <c r="W24" s="97" t="s">
        <v>48</v>
      </c>
      <c r="X24" s="98" t="s">
        <v>49</v>
      </c>
      <c r="Y24" s="99"/>
      <c r="Z24" s="99"/>
      <c r="AA24" s="100"/>
    </row>
    <row r="25" spans="1:28" ht="29.25" customHeight="1">
      <c r="P25" s="259" t="s">
        <v>50</v>
      </c>
      <c r="Q25" s="260"/>
      <c r="R25" s="260"/>
      <c r="S25" s="260"/>
      <c r="T25" s="260"/>
      <c r="U25" s="261"/>
      <c r="V25" s="101">
        <f>(F18+G18)*10000/V26*2.017</f>
        <v>6.9023338580521525</v>
      </c>
      <c r="W25" s="102">
        <f>W18*10000/W26*2.017</f>
        <v>5.0475475475475475</v>
      </c>
      <c r="X25" s="103">
        <f>X18*10000/X26*2.017</f>
        <v>6.6792100668312351</v>
      </c>
      <c r="Y25" s="104"/>
      <c r="Z25" s="104"/>
      <c r="AA25" s="1"/>
    </row>
    <row r="26" spans="1:28" ht="20.45" customHeight="1">
      <c r="P26" s="257" t="s">
        <v>51</v>
      </c>
      <c r="Q26" s="258"/>
      <c r="R26" s="258"/>
      <c r="S26" s="258"/>
      <c r="T26" s="258"/>
      <c r="U26" s="258"/>
      <c r="V26" s="105">
        <v>58444</v>
      </c>
      <c r="W26" s="105">
        <v>7992</v>
      </c>
      <c r="X26" s="105">
        <v>66436</v>
      </c>
      <c r="Y26" s="106"/>
      <c r="Z26" s="106"/>
      <c r="AA26" s="1"/>
    </row>
    <row r="27" spans="1:28" ht="25.5" customHeight="1">
      <c r="P27" s="257" t="s">
        <v>52</v>
      </c>
      <c r="Q27" s="258"/>
      <c r="R27" s="258"/>
      <c r="S27" s="258"/>
      <c r="T27" s="258"/>
      <c r="U27" s="258"/>
      <c r="V27" s="71">
        <f>V25/V28-100%</f>
        <v>-0.14364698425545963</v>
      </c>
      <c r="W27" s="71">
        <f t="shared" ref="W27:X27" si="22">W25/W28-100%</f>
        <v>-0.61041041041041044</v>
      </c>
      <c r="X27" s="71">
        <f t="shared" si="22"/>
        <v>-0.22724770563291852</v>
      </c>
      <c r="Y27" s="107"/>
      <c r="Z27" s="108"/>
    </row>
    <row r="28" spans="1:28" ht="29.25" customHeight="1">
      <c r="P28" s="259" t="s">
        <v>53</v>
      </c>
      <c r="Q28" s="260"/>
      <c r="R28" s="260"/>
      <c r="S28" s="260"/>
      <c r="T28" s="260"/>
      <c r="U28" s="261"/>
      <c r="V28" s="101">
        <v>8.0601501146709289</v>
      </c>
      <c r="W28" s="102">
        <v>12.95606372045221</v>
      </c>
      <c r="X28" s="109">
        <v>8.6434037343128249</v>
      </c>
      <c r="Y28" s="104"/>
      <c r="Z28" s="104"/>
      <c r="AA28" s="1"/>
    </row>
    <row r="29" spans="1:28" ht="33.75" customHeight="1">
      <c r="P29" s="259" t="s">
        <v>54</v>
      </c>
      <c r="Q29" s="260"/>
      <c r="R29" s="260"/>
      <c r="S29" s="260"/>
      <c r="T29" s="260"/>
      <c r="U29" s="261"/>
      <c r="V29" s="102">
        <v>9.6</v>
      </c>
      <c r="W29" s="102">
        <v>13.2</v>
      </c>
      <c r="X29" s="103">
        <v>10</v>
      </c>
      <c r="Y29" s="110"/>
      <c r="Z29" s="110"/>
    </row>
    <row r="34" spans="3:11">
      <c r="C34" s="1"/>
      <c r="D34" s="1"/>
      <c r="E34" s="1"/>
      <c r="F34" s="1"/>
      <c r="G34" s="1"/>
      <c r="H34" s="1"/>
      <c r="I34" s="1"/>
      <c r="J34" s="1"/>
      <c r="K34" s="1"/>
    </row>
    <row r="35" spans="3:11">
      <c r="C35" s="111"/>
      <c r="D35" s="1"/>
      <c r="E35" s="1"/>
      <c r="F35" s="1"/>
      <c r="G35" s="1"/>
      <c r="H35" s="1"/>
      <c r="I35" s="1"/>
      <c r="J35" s="1"/>
      <c r="K35" s="1"/>
    </row>
    <row r="36" spans="3:11">
      <c r="C36" s="1"/>
      <c r="D36" s="1"/>
      <c r="E36" s="1"/>
      <c r="F36" s="1"/>
      <c r="G36" s="1"/>
      <c r="H36" s="1"/>
      <c r="I36" s="1"/>
      <c r="J36" s="1"/>
      <c r="K36" s="1"/>
    </row>
    <row r="37" spans="3:11">
      <c r="C37" s="1"/>
      <c r="D37" s="1"/>
      <c r="E37" s="112"/>
      <c r="F37" s="112"/>
      <c r="G37" s="1"/>
      <c r="H37" s="1"/>
      <c r="I37" s="1"/>
      <c r="J37" s="1"/>
      <c r="K37" s="1"/>
    </row>
  </sheetData>
  <mergeCells count="41">
    <mergeCell ref="A1:U1"/>
    <mergeCell ref="A2:U2"/>
    <mergeCell ref="A3:A5"/>
    <mergeCell ref="B3:B5"/>
    <mergeCell ref="C3:C5"/>
    <mergeCell ref="D3:D5"/>
    <mergeCell ref="E3:M3"/>
    <mergeCell ref="N3:N5"/>
    <mergeCell ref="O3:S3"/>
    <mergeCell ref="T3:T5"/>
    <mergeCell ref="AA3:AA5"/>
    <mergeCell ref="E4:E5"/>
    <mergeCell ref="F4:F5"/>
    <mergeCell ref="G4:G5"/>
    <mergeCell ref="J4:J5"/>
    <mergeCell ref="K4:K5"/>
    <mergeCell ref="S4:S5"/>
    <mergeCell ref="Y4:Y5"/>
    <mergeCell ref="Z4:Z5"/>
    <mergeCell ref="Q4:Q5"/>
    <mergeCell ref="R4:R5"/>
    <mergeCell ref="U3:U5"/>
    <mergeCell ref="V3:V5"/>
    <mergeCell ref="W3:W5"/>
    <mergeCell ref="X3:X5"/>
    <mergeCell ref="A20:C20"/>
    <mergeCell ref="L4:L5"/>
    <mergeCell ref="M4:M5"/>
    <mergeCell ref="O4:O5"/>
    <mergeCell ref="P4:P5"/>
    <mergeCell ref="A18:B18"/>
    <mergeCell ref="A19:B19"/>
    <mergeCell ref="P27:U27"/>
    <mergeCell ref="P28:U28"/>
    <mergeCell ref="P29:U29"/>
    <mergeCell ref="A21:B21"/>
    <mergeCell ref="A22:C22"/>
    <mergeCell ref="B23:D23"/>
    <mergeCell ref="P23:Y23"/>
    <mergeCell ref="P25:U25"/>
    <mergeCell ref="P26:U26"/>
  </mergeCells>
  <dataValidations count="1">
    <dataValidation operator="equal" allowBlank="1" showErrorMessage="1" sqref="Y25:Z25 V21 Y28:Z29 V6:V17 W26:X26">
      <formula1>0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workbookViewId="0">
      <selection sqref="A1:T1"/>
    </sheetView>
  </sheetViews>
  <sheetFormatPr defaultRowHeight="15"/>
  <cols>
    <col min="1" max="1" width="5" customWidth="1"/>
    <col min="2" max="2" width="19.140625" customWidth="1"/>
    <col min="3" max="4" width="10.5703125" customWidth="1"/>
    <col min="5" max="5" width="8.85546875" customWidth="1"/>
    <col min="6" max="6" width="15.85546875" customWidth="1"/>
    <col min="7" max="8" width="14.42578125" customWidth="1"/>
    <col min="9" max="9" width="10.28515625" customWidth="1"/>
    <col min="10" max="10" width="8.28515625" customWidth="1"/>
    <col min="11" max="11" width="8.5703125" customWidth="1"/>
    <col min="12" max="12" width="9.28515625" customWidth="1"/>
    <col min="13" max="13" width="8.7109375" customWidth="1"/>
    <col min="14" max="14" width="11.85546875" customWidth="1"/>
    <col min="15" max="15" width="8.85546875" customWidth="1"/>
    <col min="16" max="16" width="10" customWidth="1"/>
    <col min="17" max="17" width="7.85546875" customWidth="1"/>
    <col min="18" max="18" width="9.5703125" customWidth="1"/>
    <col min="19" max="19" width="10.140625" customWidth="1"/>
    <col min="20" max="20" width="9.7109375" customWidth="1"/>
    <col min="21" max="21" width="9.140625" customWidth="1"/>
    <col min="22" max="22" width="10" customWidth="1"/>
  </cols>
  <sheetData>
    <row r="1" spans="1:22" ht="27">
      <c r="A1" s="314" t="s">
        <v>61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113"/>
      <c r="V1" s="113"/>
    </row>
    <row r="2" spans="1:22" ht="23.25" thickBot="1">
      <c r="A2" s="114"/>
      <c r="B2" s="115" t="s">
        <v>62</v>
      </c>
      <c r="C2" s="116"/>
      <c r="D2" s="116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7"/>
      <c r="V2" s="118"/>
    </row>
    <row r="3" spans="1:22" ht="129.75">
      <c r="A3" s="315" t="s">
        <v>63</v>
      </c>
      <c r="B3" s="317" t="s">
        <v>64</v>
      </c>
      <c r="C3" s="319" t="s">
        <v>3</v>
      </c>
      <c r="D3" s="119" t="s">
        <v>65</v>
      </c>
      <c r="E3" s="120" t="s">
        <v>66</v>
      </c>
      <c r="F3" s="121" t="s">
        <v>67</v>
      </c>
      <c r="G3" s="121" t="s">
        <v>68</v>
      </c>
      <c r="H3" s="121" t="s">
        <v>69</v>
      </c>
      <c r="I3" s="121" t="s">
        <v>70</v>
      </c>
      <c r="J3" s="121" t="s">
        <v>71</v>
      </c>
      <c r="K3" s="122" t="s">
        <v>72</v>
      </c>
      <c r="L3" s="121" t="s">
        <v>73</v>
      </c>
      <c r="M3" s="121" t="s">
        <v>74</v>
      </c>
      <c r="N3" s="121" t="s">
        <v>75</v>
      </c>
      <c r="O3" s="121" t="s">
        <v>76</v>
      </c>
      <c r="P3" s="121" t="s">
        <v>77</v>
      </c>
      <c r="Q3" s="121" t="s">
        <v>78</v>
      </c>
      <c r="R3" s="121" t="s">
        <v>79</v>
      </c>
      <c r="S3" s="121" t="s">
        <v>80</v>
      </c>
      <c r="T3" s="121" t="s">
        <v>81</v>
      </c>
      <c r="U3" s="123" t="s">
        <v>82</v>
      </c>
      <c r="V3" s="124" t="s">
        <v>83</v>
      </c>
    </row>
    <row r="4" spans="1:22" ht="26.25" thickBot="1">
      <c r="A4" s="316"/>
      <c r="B4" s="318"/>
      <c r="C4" s="319"/>
      <c r="D4" s="125"/>
      <c r="E4" s="126" t="s">
        <v>84</v>
      </c>
      <c r="F4" s="127" t="s">
        <v>85</v>
      </c>
      <c r="G4" s="127" t="s">
        <v>86</v>
      </c>
      <c r="H4" s="127" t="s">
        <v>87</v>
      </c>
      <c r="I4" s="127" t="s">
        <v>88</v>
      </c>
      <c r="J4" s="127" t="s">
        <v>89</v>
      </c>
      <c r="K4" s="128" t="s">
        <v>90</v>
      </c>
      <c r="L4" s="127" t="s">
        <v>91</v>
      </c>
      <c r="M4" s="127" t="s">
        <v>92</v>
      </c>
      <c r="N4" s="127" t="s">
        <v>93</v>
      </c>
      <c r="O4" s="127" t="s">
        <v>94</v>
      </c>
      <c r="P4" s="127" t="s">
        <v>95</v>
      </c>
      <c r="Q4" s="127" t="s">
        <v>96</v>
      </c>
      <c r="R4" s="127" t="s">
        <v>97</v>
      </c>
      <c r="S4" s="127" t="s">
        <v>98</v>
      </c>
      <c r="T4" s="127" t="s">
        <v>99</v>
      </c>
      <c r="U4" s="129" t="s">
        <v>100</v>
      </c>
      <c r="V4" s="130" t="s">
        <v>101</v>
      </c>
    </row>
    <row r="5" spans="1:22" ht="15.75">
      <c r="A5" s="131">
        <v>1</v>
      </c>
      <c r="B5" s="132" t="s">
        <v>31</v>
      </c>
      <c r="C5" s="133">
        <v>33942</v>
      </c>
      <c r="D5" s="134">
        <f t="shared" ref="D5:D16" si="0">SUM(E5:U5)</f>
        <v>150</v>
      </c>
      <c r="E5" s="135">
        <v>4</v>
      </c>
      <c r="F5" s="135">
        <v>24</v>
      </c>
      <c r="G5" s="135"/>
      <c r="H5" s="135">
        <v>1</v>
      </c>
      <c r="I5" s="135"/>
      <c r="J5" s="135">
        <v>7</v>
      </c>
      <c r="K5" s="135">
        <v>81</v>
      </c>
      <c r="L5" s="135">
        <v>6</v>
      </c>
      <c r="M5" s="135">
        <v>5</v>
      </c>
      <c r="N5" s="135"/>
      <c r="O5" s="135"/>
      <c r="P5" s="135">
        <v>1</v>
      </c>
      <c r="Q5" s="135"/>
      <c r="R5" s="135">
        <v>1</v>
      </c>
      <c r="S5" s="135"/>
      <c r="T5" s="135">
        <v>8</v>
      </c>
      <c r="U5" s="135">
        <v>12</v>
      </c>
      <c r="V5" s="135">
        <v>1</v>
      </c>
    </row>
    <row r="6" spans="1:22" ht="15.75">
      <c r="A6" s="131">
        <v>2</v>
      </c>
      <c r="B6" s="132" t="s">
        <v>32</v>
      </c>
      <c r="C6" s="43">
        <v>8308.5</v>
      </c>
      <c r="D6" s="134">
        <f t="shared" si="0"/>
        <v>54</v>
      </c>
      <c r="E6" s="135"/>
      <c r="F6" s="135">
        <v>3</v>
      </c>
      <c r="G6" s="135"/>
      <c r="H6" s="135"/>
      <c r="I6" s="135"/>
      <c r="J6" s="135">
        <v>3</v>
      </c>
      <c r="K6" s="135">
        <v>19</v>
      </c>
      <c r="L6" s="135">
        <v>3</v>
      </c>
      <c r="M6" s="135">
        <v>4</v>
      </c>
      <c r="N6" s="135"/>
      <c r="O6" s="135"/>
      <c r="P6" s="135"/>
      <c r="Q6" s="135"/>
      <c r="R6" s="135"/>
      <c r="S6" s="135"/>
      <c r="T6" s="135">
        <v>16</v>
      </c>
      <c r="U6" s="135">
        <v>6</v>
      </c>
      <c r="V6" s="135"/>
    </row>
    <row r="7" spans="1:22" ht="15.75">
      <c r="A7" s="131">
        <v>3</v>
      </c>
      <c r="B7" s="132" t="s">
        <v>33</v>
      </c>
      <c r="C7" s="43">
        <v>12407</v>
      </c>
      <c r="D7" s="134">
        <f t="shared" si="0"/>
        <v>89</v>
      </c>
      <c r="E7" s="135">
        <v>3</v>
      </c>
      <c r="F7" s="135">
        <v>18</v>
      </c>
      <c r="G7" s="135">
        <v>1</v>
      </c>
      <c r="H7" s="135">
        <v>3</v>
      </c>
      <c r="I7" s="135"/>
      <c r="J7" s="135">
        <v>8</v>
      </c>
      <c r="K7" s="135">
        <v>28</v>
      </c>
      <c r="L7" s="135">
        <v>1</v>
      </c>
      <c r="M7" s="135">
        <v>7</v>
      </c>
      <c r="N7" s="135"/>
      <c r="O7" s="135"/>
      <c r="P7" s="135"/>
      <c r="Q7" s="135"/>
      <c r="R7" s="135"/>
      <c r="S7" s="135"/>
      <c r="T7" s="135">
        <v>5</v>
      </c>
      <c r="U7" s="135">
        <v>15</v>
      </c>
      <c r="V7" s="135">
        <v>1</v>
      </c>
    </row>
    <row r="8" spans="1:22" ht="15.75">
      <c r="A8" s="131">
        <v>4</v>
      </c>
      <c r="B8" s="132" t="s">
        <v>34</v>
      </c>
      <c r="C8" s="43">
        <v>13751</v>
      </c>
      <c r="D8" s="134">
        <f t="shared" si="0"/>
        <v>79</v>
      </c>
      <c r="E8" s="135">
        <v>2</v>
      </c>
      <c r="F8" s="135">
        <v>14</v>
      </c>
      <c r="G8" s="135"/>
      <c r="H8" s="135">
        <v>3</v>
      </c>
      <c r="I8" s="135"/>
      <c r="J8" s="135">
        <v>6</v>
      </c>
      <c r="K8" s="135">
        <v>19</v>
      </c>
      <c r="L8" s="135">
        <v>7</v>
      </c>
      <c r="M8" s="135">
        <v>2</v>
      </c>
      <c r="N8" s="135"/>
      <c r="O8" s="135"/>
      <c r="P8" s="135"/>
      <c r="Q8" s="135"/>
      <c r="R8" s="135"/>
      <c r="S8" s="135"/>
      <c r="T8" s="135">
        <v>15</v>
      </c>
      <c r="U8" s="135">
        <v>11</v>
      </c>
      <c r="V8" s="135"/>
    </row>
    <row r="9" spans="1:22" ht="15.75">
      <c r="A9" s="131">
        <v>5</v>
      </c>
      <c r="B9" s="132" t="s">
        <v>35</v>
      </c>
      <c r="C9" s="43">
        <v>14336</v>
      </c>
      <c r="D9" s="134">
        <f t="shared" si="0"/>
        <v>79</v>
      </c>
      <c r="E9" s="135"/>
      <c r="F9" s="135">
        <v>9</v>
      </c>
      <c r="G9" s="135"/>
      <c r="H9" s="135">
        <v>1</v>
      </c>
      <c r="I9" s="135"/>
      <c r="J9" s="135">
        <v>17</v>
      </c>
      <c r="K9" s="135">
        <v>26</v>
      </c>
      <c r="L9" s="135">
        <v>2</v>
      </c>
      <c r="M9" s="135">
        <v>2</v>
      </c>
      <c r="N9" s="135"/>
      <c r="O9" s="135"/>
      <c r="P9" s="135">
        <v>4</v>
      </c>
      <c r="Q9" s="135"/>
      <c r="R9" s="135"/>
      <c r="S9" s="135"/>
      <c r="T9" s="135">
        <v>10</v>
      </c>
      <c r="U9" s="135">
        <v>8</v>
      </c>
      <c r="V9" s="135"/>
    </row>
    <row r="10" spans="1:22" ht="15.75">
      <c r="A10" s="131">
        <v>6</v>
      </c>
      <c r="B10" s="132" t="s">
        <v>36</v>
      </c>
      <c r="C10" s="43">
        <v>11614.5</v>
      </c>
      <c r="D10" s="134">
        <f t="shared" si="0"/>
        <v>53</v>
      </c>
      <c r="E10" s="135">
        <v>2</v>
      </c>
      <c r="F10" s="135">
        <v>5</v>
      </c>
      <c r="G10" s="135"/>
      <c r="H10" s="135"/>
      <c r="I10" s="135"/>
      <c r="J10" s="135">
        <v>2</v>
      </c>
      <c r="K10" s="135">
        <v>28</v>
      </c>
      <c r="L10" s="135">
        <v>2</v>
      </c>
      <c r="M10" s="135">
        <v>3</v>
      </c>
      <c r="N10" s="135"/>
      <c r="O10" s="135"/>
      <c r="P10" s="135"/>
      <c r="Q10" s="135"/>
      <c r="R10" s="135"/>
      <c r="S10" s="135"/>
      <c r="T10" s="135">
        <v>2</v>
      </c>
      <c r="U10" s="135">
        <v>9</v>
      </c>
      <c r="V10" s="135">
        <v>2</v>
      </c>
    </row>
    <row r="11" spans="1:22" ht="15.75">
      <c r="A11" s="131">
        <v>7</v>
      </c>
      <c r="B11" s="132" t="s">
        <v>37</v>
      </c>
      <c r="C11" s="43">
        <v>19312.5</v>
      </c>
      <c r="D11" s="134">
        <f t="shared" si="0"/>
        <v>56</v>
      </c>
      <c r="E11" s="135">
        <v>1</v>
      </c>
      <c r="F11" s="135">
        <v>8</v>
      </c>
      <c r="G11" s="135"/>
      <c r="H11" s="135"/>
      <c r="I11" s="135"/>
      <c r="J11" s="135">
        <v>1</v>
      </c>
      <c r="K11" s="135">
        <v>23</v>
      </c>
      <c r="L11" s="135">
        <v>3</v>
      </c>
      <c r="M11" s="135">
        <v>2</v>
      </c>
      <c r="N11" s="135"/>
      <c r="O11" s="135"/>
      <c r="P11" s="135">
        <v>1</v>
      </c>
      <c r="Q11" s="135"/>
      <c r="R11" s="135">
        <v>2</v>
      </c>
      <c r="S11" s="135"/>
      <c r="T11" s="135">
        <v>6</v>
      </c>
      <c r="U11" s="135">
        <v>9</v>
      </c>
      <c r="V11" s="135"/>
    </row>
    <row r="12" spans="1:22" ht="15.75">
      <c r="A12" s="131">
        <v>8</v>
      </c>
      <c r="B12" s="132" t="s">
        <v>38</v>
      </c>
      <c r="C12" s="43">
        <v>14676</v>
      </c>
      <c r="D12" s="134">
        <f t="shared" si="0"/>
        <v>88</v>
      </c>
      <c r="E12" s="135"/>
      <c r="F12" s="135">
        <v>6</v>
      </c>
      <c r="G12" s="135"/>
      <c r="H12" s="135">
        <v>1</v>
      </c>
      <c r="I12" s="135"/>
      <c r="J12" s="135">
        <v>2</v>
      </c>
      <c r="K12" s="135">
        <v>40</v>
      </c>
      <c r="L12" s="135">
        <v>5</v>
      </c>
      <c r="M12" s="135">
        <v>6</v>
      </c>
      <c r="N12" s="135"/>
      <c r="O12" s="135"/>
      <c r="P12" s="135"/>
      <c r="Q12" s="135"/>
      <c r="R12" s="135"/>
      <c r="S12" s="135">
        <v>1</v>
      </c>
      <c r="T12" s="135">
        <v>14</v>
      </c>
      <c r="U12" s="135">
        <v>13</v>
      </c>
      <c r="V12" s="135"/>
    </row>
    <row r="13" spans="1:22" ht="15.75">
      <c r="A13" s="131">
        <v>9</v>
      </c>
      <c r="B13" s="132" t="s">
        <v>39</v>
      </c>
      <c r="C13" s="43">
        <v>16354</v>
      </c>
      <c r="D13" s="134">
        <f t="shared" si="0"/>
        <v>100</v>
      </c>
      <c r="E13" s="135"/>
      <c r="F13" s="135">
        <v>15</v>
      </c>
      <c r="G13" s="135"/>
      <c r="H13" s="135"/>
      <c r="I13" s="135"/>
      <c r="J13" s="135">
        <v>12</v>
      </c>
      <c r="K13" s="135">
        <v>37</v>
      </c>
      <c r="L13" s="135">
        <v>1</v>
      </c>
      <c r="M13" s="135">
        <v>2</v>
      </c>
      <c r="N13" s="135"/>
      <c r="O13" s="135">
        <v>1</v>
      </c>
      <c r="P13" s="135">
        <v>3</v>
      </c>
      <c r="Q13" s="135"/>
      <c r="R13" s="135"/>
      <c r="S13" s="135"/>
      <c r="T13" s="135">
        <v>13</v>
      </c>
      <c r="U13" s="135">
        <v>16</v>
      </c>
      <c r="V13" s="135"/>
    </row>
    <row r="14" spans="1:22" ht="15.75">
      <c r="A14" s="131">
        <v>10</v>
      </c>
      <c r="B14" s="136" t="s">
        <v>40</v>
      </c>
      <c r="C14" s="43">
        <v>10417.5</v>
      </c>
      <c r="D14" s="134">
        <f t="shared" si="0"/>
        <v>60</v>
      </c>
      <c r="E14" s="135">
        <v>2</v>
      </c>
      <c r="F14" s="135">
        <v>9</v>
      </c>
      <c r="G14" s="135">
        <v>1</v>
      </c>
      <c r="H14" s="135"/>
      <c r="I14" s="135"/>
      <c r="J14" s="135"/>
      <c r="K14" s="135">
        <v>27</v>
      </c>
      <c r="L14" s="135">
        <v>1</v>
      </c>
      <c r="M14" s="135">
        <v>4</v>
      </c>
      <c r="N14" s="135"/>
      <c r="O14" s="135"/>
      <c r="P14" s="135">
        <v>1</v>
      </c>
      <c r="Q14" s="135"/>
      <c r="R14" s="135">
        <v>1</v>
      </c>
      <c r="S14" s="135"/>
      <c r="T14" s="135">
        <v>9</v>
      </c>
      <c r="U14" s="135">
        <v>5</v>
      </c>
      <c r="V14" s="135">
        <v>1</v>
      </c>
    </row>
    <row r="15" spans="1:22" ht="15.75">
      <c r="A15" s="137" t="s">
        <v>102</v>
      </c>
      <c r="B15" s="138" t="s">
        <v>41</v>
      </c>
      <c r="C15" s="139">
        <v>155119</v>
      </c>
      <c r="D15" s="30">
        <f t="shared" ref="D15:V15" si="1">SUM(D5:D14)</f>
        <v>808</v>
      </c>
      <c r="E15" s="30">
        <f t="shared" si="1"/>
        <v>14</v>
      </c>
      <c r="F15" s="30">
        <f t="shared" si="1"/>
        <v>111</v>
      </c>
      <c r="G15" s="30">
        <f t="shared" si="1"/>
        <v>2</v>
      </c>
      <c r="H15" s="30">
        <f t="shared" si="1"/>
        <v>9</v>
      </c>
      <c r="I15" s="30">
        <f t="shared" si="1"/>
        <v>0</v>
      </c>
      <c r="J15" s="30">
        <f t="shared" si="1"/>
        <v>58</v>
      </c>
      <c r="K15" s="30">
        <f t="shared" si="1"/>
        <v>328</v>
      </c>
      <c r="L15" s="30">
        <f t="shared" si="1"/>
        <v>31</v>
      </c>
      <c r="M15" s="30">
        <f t="shared" si="1"/>
        <v>37</v>
      </c>
      <c r="N15" s="30">
        <f t="shared" si="1"/>
        <v>0</v>
      </c>
      <c r="O15" s="30">
        <f t="shared" si="1"/>
        <v>1</v>
      </c>
      <c r="P15" s="30">
        <f t="shared" si="1"/>
        <v>10</v>
      </c>
      <c r="Q15" s="30">
        <f t="shared" si="1"/>
        <v>0</v>
      </c>
      <c r="R15" s="30">
        <f t="shared" si="1"/>
        <v>4</v>
      </c>
      <c r="S15" s="30">
        <f t="shared" si="1"/>
        <v>1</v>
      </c>
      <c r="T15" s="30">
        <f t="shared" si="1"/>
        <v>98</v>
      </c>
      <c r="U15" s="30">
        <f t="shared" si="1"/>
        <v>104</v>
      </c>
      <c r="V15" s="30">
        <f t="shared" si="1"/>
        <v>5</v>
      </c>
    </row>
    <row r="16" spans="1:22" ht="15.75">
      <c r="A16" s="131">
        <v>11</v>
      </c>
      <c r="B16" s="132" t="s">
        <v>103</v>
      </c>
      <c r="C16" s="43">
        <v>63218.5</v>
      </c>
      <c r="D16" s="134">
        <f t="shared" si="0"/>
        <v>288</v>
      </c>
      <c r="E16" s="135">
        <v>3</v>
      </c>
      <c r="F16" s="135">
        <v>57</v>
      </c>
      <c r="G16" s="135"/>
      <c r="H16" s="135">
        <v>9</v>
      </c>
      <c r="I16" s="135"/>
      <c r="J16" s="135">
        <v>4</v>
      </c>
      <c r="K16" s="135">
        <v>119</v>
      </c>
      <c r="L16" s="135">
        <v>16</v>
      </c>
      <c r="M16" s="135">
        <v>11</v>
      </c>
      <c r="N16" s="135"/>
      <c r="O16" s="135"/>
      <c r="P16" s="135">
        <v>5</v>
      </c>
      <c r="Q16" s="135"/>
      <c r="R16" s="135">
        <v>4</v>
      </c>
      <c r="S16" s="135"/>
      <c r="T16" s="135">
        <v>31</v>
      </c>
      <c r="U16" s="135">
        <v>29</v>
      </c>
      <c r="V16" s="135">
        <v>2</v>
      </c>
    </row>
    <row r="17" spans="1:22" ht="15.75">
      <c r="A17" s="320" t="s">
        <v>104</v>
      </c>
      <c r="B17" s="321"/>
      <c r="C17" s="140">
        <v>218337.5</v>
      </c>
      <c r="D17" s="134">
        <f>D15+D16</f>
        <v>1096</v>
      </c>
      <c r="E17" s="134">
        <f t="shared" ref="E17:V17" si="2">E15+E16</f>
        <v>17</v>
      </c>
      <c r="F17" s="134">
        <f t="shared" si="2"/>
        <v>168</v>
      </c>
      <c r="G17" s="134">
        <f t="shared" si="2"/>
        <v>2</v>
      </c>
      <c r="H17" s="134">
        <f t="shared" si="2"/>
        <v>18</v>
      </c>
      <c r="I17" s="134">
        <f t="shared" si="2"/>
        <v>0</v>
      </c>
      <c r="J17" s="134">
        <f t="shared" si="2"/>
        <v>62</v>
      </c>
      <c r="K17" s="134">
        <f t="shared" si="2"/>
        <v>447</v>
      </c>
      <c r="L17" s="134">
        <f>L15+L16</f>
        <v>47</v>
      </c>
      <c r="M17" s="134">
        <f t="shared" si="2"/>
        <v>48</v>
      </c>
      <c r="N17" s="134">
        <f t="shared" si="2"/>
        <v>0</v>
      </c>
      <c r="O17" s="134">
        <f t="shared" si="2"/>
        <v>1</v>
      </c>
      <c r="P17" s="134">
        <f t="shared" si="2"/>
        <v>15</v>
      </c>
      <c r="Q17" s="134">
        <f t="shared" si="2"/>
        <v>0</v>
      </c>
      <c r="R17" s="134">
        <f t="shared" si="2"/>
        <v>8</v>
      </c>
      <c r="S17" s="134">
        <f t="shared" si="2"/>
        <v>1</v>
      </c>
      <c r="T17" s="134">
        <f t="shared" si="2"/>
        <v>129</v>
      </c>
      <c r="U17" s="134">
        <f t="shared" si="2"/>
        <v>133</v>
      </c>
      <c r="V17" s="134">
        <f t="shared" si="2"/>
        <v>7</v>
      </c>
    </row>
    <row r="18" spans="1:22" ht="15.75">
      <c r="A18" s="312" t="s">
        <v>105</v>
      </c>
      <c r="B18" s="313"/>
      <c r="C18" s="313"/>
      <c r="D18" s="141">
        <v>100</v>
      </c>
      <c r="E18" s="142">
        <f>E17*100/D17</f>
        <v>1.551094890510949</v>
      </c>
      <c r="F18" s="142">
        <f>F17*100/D17</f>
        <v>15.328467153284672</v>
      </c>
      <c r="G18" s="142">
        <f>G17/D17*100</f>
        <v>0.18248175182481752</v>
      </c>
      <c r="H18" s="142">
        <f>H17/D17*100</f>
        <v>1.6423357664233578</v>
      </c>
      <c r="I18" s="142">
        <f>I17/G17*100</f>
        <v>0</v>
      </c>
      <c r="J18" s="142">
        <f>J17/D17*100</f>
        <v>5.6569343065693429</v>
      </c>
      <c r="K18" s="142">
        <f>K17/D17*100</f>
        <v>40.784671532846716</v>
      </c>
      <c r="L18" s="142">
        <f>L17/D17*100</f>
        <v>4.288321167883212</v>
      </c>
      <c r="M18" s="142">
        <f>M17/D17*100</f>
        <v>4.3795620437956204</v>
      </c>
      <c r="N18" s="142">
        <f t="shared" ref="N18:Q18" si="3">N17/M17*100</f>
        <v>0</v>
      </c>
      <c r="O18" s="142">
        <f>O17/D17*100</f>
        <v>9.1240875912408759E-2</v>
      </c>
      <c r="P18" s="142">
        <f>P17/D17*100</f>
        <v>1.3686131386861315</v>
      </c>
      <c r="Q18" s="142">
        <f t="shared" si="3"/>
        <v>0</v>
      </c>
      <c r="R18" s="142">
        <f>R17/D17*100</f>
        <v>0.72992700729927007</v>
      </c>
      <c r="S18" s="142">
        <f>S17/D17*100</f>
        <v>9.1240875912408759E-2</v>
      </c>
      <c r="T18" s="142">
        <f>T17/D17*100</f>
        <v>11.770072992700729</v>
      </c>
      <c r="U18" s="142">
        <f>U17/D17*100</f>
        <v>12.135036496350365</v>
      </c>
      <c r="V18" s="142">
        <f>V17/D17*100</f>
        <v>0.63868613138686137</v>
      </c>
    </row>
    <row r="19" spans="1:22" ht="15.75">
      <c r="A19" s="299" t="s">
        <v>106</v>
      </c>
      <c r="B19" s="300"/>
      <c r="C19" s="301"/>
      <c r="D19" s="143">
        <f>D17*100000/C17*2.017</f>
        <v>1012.4838838953455</v>
      </c>
      <c r="E19" s="143">
        <f>E17*100000/C17*2.017</f>
        <v>15.704585790347512</v>
      </c>
      <c r="F19" s="143">
        <f>F17*100000/C17*2.017</f>
        <v>155.19825957519893</v>
      </c>
      <c r="G19" s="143">
        <f>G17*100000/C17*2.017</f>
        <v>1.8475983282761779</v>
      </c>
      <c r="H19" s="143">
        <f>H17*100000/C17*2.017</f>
        <v>16.6283849544856</v>
      </c>
      <c r="I19" s="143">
        <f t="shared" ref="I19:Q19" si="4">I17*100000/H17*2.017</f>
        <v>0</v>
      </c>
      <c r="J19" s="143">
        <f>J17*100000/C17*2.017</f>
        <v>57.275548176561514</v>
      </c>
      <c r="K19" s="143">
        <f>K17*100000/C17*2.017</f>
        <v>412.93822636972573</v>
      </c>
      <c r="L19" s="143">
        <f>L17*100000/C17*2.017</f>
        <v>43.418560714490177</v>
      </c>
      <c r="M19" s="143">
        <f>M17*100000/C17*2.017</f>
        <v>44.342359878628265</v>
      </c>
      <c r="N19" s="143">
        <f t="shared" si="4"/>
        <v>0</v>
      </c>
      <c r="O19" s="143">
        <f>O17*100000/C17*2.017</f>
        <v>0.92379916413808894</v>
      </c>
      <c r="P19" s="143">
        <f>P17*100000/C17*2.017</f>
        <v>13.856987462071334</v>
      </c>
      <c r="Q19" s="143">
        <f t="shared" si="4"/>
        <v>0</v>
      </c>
      <c r="R19" s="144">
        <v>472.5</v>
      </c>
      <c r="S19" s="143">
        <f>S17*100000/C17*2.017</f>
        <v>0.92379916413808894</v>
      </c>
      <c r="T19" s="143">
        <f>T17*100000/C17*2.017</f>
        <v>119.17009217381347</v>
      </c>
      <c r="U19" s="143">
        <f>U17*100000/C17*2.017</f>
        <v>122.86528883036583</v>
      </c>
      <c r="V19" s="143">
        <f>V17*100000/C17*2.017</f>
        <v>6.4665941489666228</v>
      </c>
    </row>
    <row r="20" spans="1:22" ht="15.75">
      <c r="A20" s="302" t="s">
        <v>107</v>
      </c>
      <c r="B20" s="303"/>
      <c r="C20" s="304"/>
      <c r="D20" s="145">
        <v>1001.4554707847485</v>
      </c>
      <c r="E20" s="145">
        <v>12.993861530107951</v>
      </c>
      <c r="F20" s="145">
        <v>136.4355460661335</v>
      </c>
      <c r="G20" s="145">
        <v>0</v>
      </c>
      <c r="H20" s="145">
        <v>16.70639339585308</v>
      </c>
      <c r="I20" s="145">
        <v>0.92813296643628229</v>
      </c>
      <c r="J20" s="145">
        <v>29.700254925961033</v>
      </c>
      <c r="K20" s="145">
        <v>420.44423379563591</v>
      </c>
      <c r="L20" s="145">
        <v>64.041174684103481</v>
      </c>
      <c r="M20" s="145">
        <v>43.622249422505263</v>
      </c>
      <c r="N20" s="145">
        <v>1.8562659328725646</v>
      </c>
      <c r="O20" s="145">
        <v>3.7125318657451292</v>
      </c>
      <c r="P20" s="145">
        <v>18.562659328725644</v>
      </c>
      <c r="Q20" s="145">
        <v>0</v>
      </c>
      <c r="R20" s="146">
        <v>470.3</v>
      </c>
      <c r="S20" s="145">
        <v>4.640664832181411</v>
      </c>
      <c r="T20" s="145">
        <v>105.80715817373618</v>
      </c>
      <c r="U20" s="145">
        <v>134.57928013326094</v>
      </c>
      <c r="V20" s="145">
        <v>6.4969307650539756</v>
      </c>
    </row>
    <row r="21" spans="1:22" ht="15.75">
      <c r="A21" s="305" t="s">
        <v>108</v>
      </c>
      <c r="B21" s="306"/>
      <c r="C21" s="306"/>
      <c r="D21" s="147">
        <f>D19/D20-100%</f>
        <v>1.1012384906095685E-2</v>
      </c>
      <c r="E21" s="147">
        <f t="shared" ref="E21:V21" si="5">E19/E20-100%</f>
        <v>0.20861575706025248</v>
      </c>
      <c r="F21" s="147">
        <f t="shared" si="5"/>
        <v>0.13752071252729636</v>
      </c>
      <c r="G21" s="147"/>
      <c r="H21" s="147">
        <f t="shared" si="5"/>
        <v>-4.6693765386156549E-3</v>
      </c>
      <c r="I21" s="147">
        <f t="shared" si="5"/>
        <v>-1</v>
      </c>
      <c r="J21" s="147">
        <f t="shared" si="5"/>
        <v>0.92845308295643214</v>
      </c>
      <c r="K21" s="147">
        <f t="shared" si="5"/>
        <v>-1.7852563604329519E-2</v>
      </c>
      <c r="L21" s="147">
        <f t="shared" si="5"/>
        <v>-0.32202116952630355</v>
      </c>
      <c r="M21" s="147">
        <f t="shared" si="5"/>
        <v>1.6507870769073341E-2</v>
      </c>
      <c r="N21" s="147">
        <f t="shared" si="5"/>
        <v>-1</v>
      </c>
      <c r="O21" s="147">
        <f t="shared" si="5"/>
        <v>-0.75116734413465391</v>
      </c>
      <c r="P21" s="147">
        <f t="shared" si="5"/>
        <v>-0.25350203240396163</v>
      </c>
      <c r="Q21" s="147"/>
      <c r="R21" s="147">
        <f t="shared" si="5"/>
        <v>4.6778651924304082E-3</v>
      </c>
      <c r="S21" s="147">
        <f t="shared" si="5"/>
        <v>-0.80093387530772309</v>
      </c>
      <c r="T21" s="147">
        <f t="shared" si="5"/>
        <v>0.12629517917998756</v>
      </c>
      <c r="U21" s="147">
        <f t="shared" si="5"/>
        <v>-8.7041566066454412E-2</v>
      </c>
      <c r="V21" s="147">
        <f t="shared" si="5"/>
        <v>-4.6693765386155439E-3</v>
      </c>
    </row>
    <row r="22" spans="1:22" ht="15.75">
      <c r="A22" s="307" t="s">
        <v>109</v>
      </c>
      <c r="B22" s="308"/>
      <c r="C22" s="309"/>
      <c r="D22" s="148">
        <v>1079</v>
      </c>
      <c r="E22" s="148">
        <v>14</v>
      </c>
      <c r="F22" s="148">
        <v>147</v>
      </c>
      <c r="G22" s="148">
        <v>0</v>
      </c>
      <c r="H22" s="148">
        <v>18</v>
      </c>
      <c r="I22" s="148">
        <v>1</v>
      </c>
      <c r="J22" s="148">
        <v>32</v>
      </c>
      <c r="K22" s="149">
        <v>453</v>
      </c>
      <c r="L22" s="148">
        <v>69</v>
      </c>
      <c r="M22" s="148">
        <v>47</v>
      </c>
      <c r="N22" s="149">
        <v>2</v>
      </c>
      <c r="O22" s="148">
        <v>4</v>
      </c>
      <c r="P22" s="148">
        <v>20</v>
      </c>
      <c r="Q22" s="149">
        <v>0</v>
      </c>
      <c r="R22" s="148">
        <v>8</v>
      </c>
      <c r="S22" s="148">
        <v>5</v>
      </c>
      <c r="T22" s="148">
        <v>114</v>
      </c>
      <c r="U22" s="150">
        <v>145</v>
      </c>
      <c r="V22" s="151">
        <v>7</v>
      </c>
    </row>
    <row r="23" spans="1:22" ht="18">
      <c r="A23" s="310" t="s">
        <v>110</v>
      </c>
      <c r="B23" s="311"/>
      <c r="C23" s="311"/>
      <c r="D23" s="152">
        <v>1013</v>
      </c>
      <c r="E23" s="152">
        <v>17.7</v>
      </c>
      <c r="F23" s="152">
        <v>144.6</v>
      </c>
      <c r="G23" s="152">
        <v>0.9</v>
      </c>
      <c r="H23" s="152">
        <v>14.9</v>
      </c>
      <c r="I23" s="152"/>
      <c r="J23" s="152">
        <v>35.4</v>
      </c>
      <c r="K23" s="152">
        <v>444.9</v>
      </c>
      <c r="L23" s="152">
        <v>48.5</v>
      </c>
      <c r="M23" s="152">
        <v>48.5</v>
      </c>
      <c r="N23" s="152">
        <v>0.9</v>
      </c>
      <c r="O23" s="152">
        <v>0.9</v>
      </c>
      <c r="P23" s="152">
        <v>18.7</v>
      </c>
      <c r="Q23" s="152"/>
      <c r="R23" s="152">
        <v>204.8</v>
      </c>
      <c r="S23" s="152">
        <v>9.3000000000000007</v>
      </c>
      <c r="T23" s="152">
        <v>76.5</v>
      </c>
      <c r="U23" s="152">
        <v>149.19999999999999</v>
      </c>
      <c r="V23" s="152">
        <v>6.5</v>
      </c>
    </row>
  </sheetData>
  <mergeCells count="11">
    <mergeCell ref="A18:C18"/>
    <mergeCell ref="A1:T1"/>
    <mergeCell ref="A3:A4"/>
    <mergeCell ref="B3:B4"/>
    <mergeCell ref="C3:C4"/>
    <mergeCell ref="A17:B17"/>
    <mergeCell ref="A19:C19"/>
    <mergeCell ref="A20:C20"/>
    <mergeCell ref="A21:C21"/>
    <mergeCell ref="A22:C22"/>
    <mergeCell ref="A23:C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8"/>
  <sheetViews>
    <sheetView workbookViewId="0">
      <selection activeCell="L15" sqref="L15"/>
    </sheetView>
  </sheetViews>
  <sheetFormatPr defaultColWidth="0" defaultRowHeight="12.75"/>
  <cols>
    <col min="1" max="1" width="5" style="193" customWidth="1"/>
    <col min="2" max="2" width="20.28515625" style="193" customWidth="1"/>
    <col min="3" max="3" width="9.7109375" style="193" customWidth="1"/>
    <col min="4" max="4" width="10.5703125" style="193" customWidth="1"/>
    <col min="5" max="6" width="7.28515625" style="193" customWidth="1"/>
    <col min="7" max="7" width="8.85546875" style="193" customWidth="1"/>
    <col min="8" max="14" width="7.28515625" style="193" customWidth="1"/>
    <col min="15" max="15" width="8.42578125" style="193" customWidth="1"/>
    <col min="16" max="17" width="7.28515625" style="193" customWidth="1"/>
    <col min="18" max="18" width="8.7109375" style="193" customWidth="1"/>
    <col min="19" max="22" width="7.28515625" style="193" customWidth="1"/>
    <col min="23" max="23" width="9.140625" style="193" customWidth="1"/>
    <col min="24" max="16383" width="0" style="193" hidden="1"/>
    <col min="16384" max="16384" width="9.28515625" style="193" customWidth="1"/>
  </cols>
  <sheetData>
    <row r="1" spans="1:261" s="113" customFormat="1" ht="27" customHeight="1">
      <c r="A1" s="314" t="s">
        <v>61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</row>
    <row r="2" spans="1:261" s="117" customFormat="1" ht="21" thickBot="1">
      <c r="A2" s="114"/>
      <c r="B2" s="114"/>
      <c r="C2" s="116"/>
      <c r="D2" s="116"/>
      <c r="E2" s="114"/>
      <c r="F2" s="114"/>
      <c r="G2" s="114" t="s">
        <v>111</v>
      </c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W2" s="159"/>
    </row>
    <row r="3" spans="1:261" s="162" customFormat="1" ht="175.5">
      <c r="A3" s="315" t="s">
        <v>63</v>
      </c>
      <c r="B3" s="317" t="s">
        <v>64</v>
      </c>
      <c r="C3" s="319" t="s">
        <v>3</v>
      </c>
      <c r="D3" s="119" t="s">
        <v>65</v>
      </c>
      <c r="E3" s="120" t="s">
        <v>66</v>
      </c>
      <c r="F3" s="121" t="s">
        <v>67</v>
      </c>
      <c r="G3" s="121" t="s">
        <v>68</v>
      </c>
      <c r="H3" s="121" t="s">
        <v>69</v>
      </c>
      <c r="I3" s="121" t="s">
        <v>70</v>
      </c>
      <c r="J3" s="121" t="s">
        <v>71</v>
      </c>
      <c r="K3" s="160" t="s">
        <v>72</v>
      </c>
      <c r="L3" s="121" t="s">
        <v>73</v>
      </c>
      <c r="M3" s="121" t="s">
        <v>74</v>
      </c>
      <c r="N3" s="121" t="s">
        <v>75</v>
      </c>
      <c r="O3" s="121" t="s">
        <v>76</v>
      </c>
      <c r="P3" s="121" t="s">
        <v>77</v>
      </c>
      <c r="Q3" s="121" t="s">
        <v>78</v>
      </c>
      <c r="R3" s="121" t="s">
        <v>79</v>
      </c>
      <c r="S3" s="121" t="s">
        <v>80</v>
      </c>
      <c r="T3" s="121" t="s">
        <v>81</v>
      </c>
      <c r="U3" s="123" t="s">
        <v>82</v>
      </c>
      <c r="V3" s="161" t="s">
        <v>83</v>
      </c>
      <c r="W3" s="118"/>
      <c r="X3" s="118"/>
      <c r="Y3" s="118"/>
      <c r="Z3" s="118"/>
      <c r="AA3" s="153" t="s">
        <v>83</v>
      </c>
      <c r="AC3" s="163" t="s">
        <v>112</v>
      </c>
    </row>
    <row r="4" spans="1:261" s="162" customFormat="1" ht="115.5" thickBot="1">
      <c r="A4" s="316"/>
      <c r="B4" s="318"/>
      <c r="C4" s="319"/>
      <c r="D4" s="126" t="s">
        <v>113</v>
      </c>
      <c r="E4" s="126" t="s">
        <v>84</v>
      </c>
      <c r="F4" s="127" t="s">
        <v>85</v>
      </c>
      <c r="G4" s="127" t="s">
        <v>86</v>
      </c>
      <c r="H4" s="127" t="s">
        <v>87</v>
      </c>
      <c r="I4" s="127" t="s">
        <v>88</v>
      </c>
      <c r="J4" s="127" t="s">
        <v>89</v>
      </c>
      <c r="K4" s="164" t="s">
        <v>90</v>
      </c>
      <c r="L4" s="127" t="s">
        <v>91</v>
      </c>
      <c r="M4" s="127" t="s">
        <v>92</v>
      </c>
      <c r="N4" s="127" t="s">
        <v>93</v>
      </c>
      <c r="O4" s="127" t="s">
        <v>94</v>
      </c>
      <c r="P4" s="127" t="s">
        <v>95</v>
      </c>
      <c r="Q4" s="127" t="s">
        <v>96</v>
      </c>
      <c r="R4" s="127" t="s">
        <v>97</v>
      </c>
      <c r="S4" s="127" t="s">
        <v>98</v>
      </c>
      <c r="T4" s="127" t="s">
        <v>99</v>
      </c>
      <c r="U4" s="129" t="s">
        <v>100</v>
      </c>
      <c r="V4" s="165" t="s">
        <v>101</v>
      </c>
      <c r="W4" s="166"/>
      <c r="X4" s="166"/>
      <c r="Y4" s="166"/>
      <c r="Z4" s="166"/>
      <c r="AA4" s="154" t="s">
        <v>101</v>
      </c>
      <c r="AC4" s="167" t="s">
        <v>114</v>
      </c>
    </row>
    <row r="5" spans="1:261" s="172" customFormat="1" ht="45.75">
      <c r="A5" s="131">
        <v>1</v>
      </c>
      <c r="B5" s="132" t="s">
        <v>31</v>
      </c>
      <c r="C5" s="168">
        <v>33942</v>
      </c>
      <c r="D5" s="169">
        <f>'[1]по класс болез 6 мес.'!D5*100000/'[1]по класс болез 6 мес.'!$C5*2.017</f>
        <v>891.37351953332154</v>
      </c>
      <c r="E5" s="170">
        <f>'[1]по класс болез 6 мес.'!E5*100000/'[1]по класс болез 6 мес.'!$C5*2.017</f>
        <v>23.769960520888574</v>
      </c>
      <c r="F5" s="170">
        <f>'[1]по класс болез 6 мес.'!F5*100000/'[1]по класс болез 6 мес.'!$C5*2.017</f>
        <v>142.61976312533145</v>
      </c>
      <c r="G5" s="170">
        <f>'[1]по класс болез 6 мес.'!G5*100000/'[1]по класс болез 6 мес.'!$C5*2.017</f>
        <v>0</v>
      </c>
      <c r="H5" s="170">
        <f>'[1]по класс болез 6 мес.'!H5*100000/'[1]по класс болез 6 мес.'!$C5*2.017</f>
        <v>5.9424901302221436</v>
      </c>
      <c r="I5" s="170">
        <f>'[1]по класс болез 6 мес.'!I5*100000/'[1]по класс болез 6 мес.'!$C5*2.017</f>
        <v>0</v>
      </c>
      <c r="J5" s="170">
        <f>'[1]по класс болез 6 мес.'!J5*100000/'[1]по класс болез 6 мес.'!$C5*2.017</f>
        <v>41.597430911555008</v>
      </c>
      <c r="K5" s="170">
        <f>'[1]по класс болез 6 мес.'!K5*100000/'[1]по класс болез 6 мес.'!$C5*2.017</f>
        <v>481.34170054799364</v>
      </c>
      <c r="L5" s="170">
        <f>'[1]по класс болез 6 мес.'!L5*100000/'[1]по класс болез 6 мес.'!$C5*2.017</f>
        <v>35.654940781332861</v>
      </c>
      <c r="M5" s="170">
        <f>'[1]по класс болез 6 мес.'!M5*100000/'[1]по класс болез 6 мес.'!$C5*2.017</f>
        <v>29.712450651110718</v>
      </c>
      <c r="N5" s="170">
        <f>'[1]по класс болез 6 мес.'!N5*100000/'[1]по класс болез 6 мес.'!$C5*2.017</f>
        <v>0</v>
      </c>
      <c r="O5" s="170">
        <f>'[1]по класс болез 6 мес.'!O5*100000/'[1]по класс болез 6 мес.'!$C5*2.017</f>
        <v>0</v>
      </c>
      <c r="P5" s="170">
        <f>'[1]по класс болез 6 мес.'!P5*100000/'[1]по класс болез 6 мес.'!$C5*2.017</f>
        <v>5.9424901302221436</v>
      </c>
      <c r="Q5" s="170">
        <f>'[1]по класс болез 6 мес.'!Q5*100000/'[1]по класс болез 6 мес.'!$C5*2.017</f>
        <v>0</v>
      </c>
      <c r="R5" s="171">
        <f>'[1]по класс болез 6 мес.'!R5*100000/'[1]Демогр-I полуг-18г.'!D6</f>
        <v>485.43689320388347</v>
      </c>
      <c r="S5" s="170">
        <f>'[1]по класс болез 6 мес.'!S5*100000/'[1]по класс болез 6 мес.'!$C5*2.017</f>
        <v>0</v>
      </c>
      <c r="T5" s="170">
        <f>'[1]по класс болез 6 мес.'!T5*100000/'[1]по класс болез 6 мес.'!$C5*2.017</f>
        <v>47.539921041777149</v>
      </c>
      <c r="U5" s="170">
        <f>'[1]по класс болез 6 мес.'!U5*100000/'[1]по класс болез 6 мес.'!$C5*2.017</f>
        <v>71.309881562665723</v>
      </c>
      <c r="V5" s="170">
        <f>'[1]по класс болез 6 мес.'!V5*100000/'[1]по класс болез 6 мес.'!$C5*2.017</f>
        <v>5.9424901302221436</v>
      </c>
      <c r="W5" s="153"/>
      <c r="X5" s="153"/>
      <c r="Y5" s="153"/>
      <c r="Z5" s="153" t="s">
        <v>115</v>
      </c>
      <c r="AA5" s="156" t="e">
        <f>#REF!*100000/#REF!*2.011</f>
        <v>#REF!</v>
      </c>
    </row>
    <row r="6" spans="1:261" s="172" customFormat="1" ht="15.75">
      <c r="A6" s="131">
        <v>2</v>
      </c>
      <c r="B6" s="132" t="s">
        <v>32</v>
      </c>
      <c r="C6" s="8">
        <v>8308.5</v>
      </c>
      <c r="D6" s="169">
        <f>'[1]по класс болез 6 мес.'!D6*100000/'[1]по класс болез 6 мес.'!$C6*2.017</f>
        <v>1310.9225491966058</v>
      </c>
      <c r="E6" s="170">
        <f>'[1]по класс болез 6 мес.'!E6*100000/'[1]по класс болез 6 мес.'!$C6*2.017</f>
        <v>0</v>
      </c>
      <c r="F6" s="170">
        <f>'[1]по класс болез 6 мес.'!F6*100000/'[1]по класс болез 6 мес.'!$C6*2.017</f>
        <v>72.82903051092255</v>
      </c>
      <c r="G6" s="170">
        <f>'[1]по класс болез 6 мес.'!G6*100000/'[1]по класс болез 6 мес.'!$C6*2.017</f>
        <v>0</v>
      </c>
      <c r="H6" s="170">
        <f>'[1]по класс болез 6 мес.'!H6*100000/'[1]по класс болез 6 мес.'!$C6*2.017</f>
        <v>0</v>
      </c>
      <c r="I6" s="170">
        <f>'[1]по класс болез 6 мес.'!I6*100000/'[1]по класс болез 6 мес.'!$C6*2.017</f>
        <v>0</v>
      </c>
      <c r="J6" s="170">
        <f>'[1]по класс болез 6 мес.'!J6*100000/'[1]по класс болез 6 мес.'!$C6*2.017</f>
        <v>72.82903051092255</v>
      </c>
      <c r="K6" s="170">
        <f>'[1]по класс болез 6 мес.'!K6*100000/'[1]по класс болез 6 мес.'!$C6*2.017</f>
        <v>461.25052656917609</v>
      </c>
      <c r="L6" s="170">
        <f>'[1]по класс болез 6 мес.'!L6*100000/'[1]по класс болез 6 мес.'!$C6*2.017</f>
        <v>72.82903051092255</v>
      </c>
      <c r="M6" s="170">
        <f>'[1]по класс болез 6 мес.'!M6*100000/'[1]по класс болез 6 мес.'!$C6*2.017</f>
        <v>97.105374014563395</v>
      </c>
      <c r="N6" s="170">
        <f>'[1]по класс болез 6 мес.'!N6*100000/'[1]по класс болез 6 мес.'!$C6*2.017</f>
        <v>0</v>
      </c>
      <c r="O6" s="170">
        <f>'[1]по класс болез 6 мес.'!O6*100000/'[1]по класс болез 6 мес.'!$C6*2.017</f>
        <v>0</v>
      </c>
      <c r="P6" s="170">
        <f>'[1]по класс болез 6 мес.'!P6*100000/'[1]по класс болез 6 мес.'!$C6*2.017</f>
        <v>0</v>
      </c>
      <c r="Q6" s="170">
        <f>'[1]по класс болез 6 мес.'!Q6*100000/'[1]по класс болез 6 мес.'!$C6*2.017</f>
        <v>0</v>
      </c>
      <c r="R6" s="171">
        <f>'[1]по класс болез 6 мес.'!R6*100000/'[1]Демогр-I полуг-18г.'!D7</f>
        <v>0</v>
      </c>
      <c r="S6" s="170">
        <f>'[1]по класс болез 6 мес.'!S6*100000/'[1]по класс болез 6 мес.'!$C6*2.017</f>
        <v>0</v>
      </c>
      <c r="T6" s="170">
        <f>'[1]по класс болез 6 мес.'!T6*100000/'[1]по класс болез 6 мес.'!$C6*2.017</f>
        <v>388.42149605825358</v>
      </c>
      <c r="U6" s="170">
        <f>'[1]по класс болез 6 мес.'!U6*100000/'[1]по класс болез 6 мес.'!$C6*2.017</f>
        <v>145.6580610218451</v>
      </c>
      <c r="V6" s="170">
        <f>'[1]по класс болез 6 мес.'!V6*100000/'[1]по класс болез 6 мес.'!$C6*2.017</f>
        <v>0</v>
      </c>
      <c r="W6" s="154"/>
      <c r="X6" s="154"/>
      <c r="Y6" s="154"/>
      <c r="Z6" s="162"/>
      <c r="AA6" s="156" t="e">
        <f>#REF!*100000/#REF!*2.011</f>
        <v>#REF!</v>
      </c>
    </row>
    <row r="7" spans="1:261" s="172" customFormat="1" ht="15.75">
      <c r="A7" s="131">
        <v>3</v>
      </c>
      <c r="B7" s="132" t="s">
        <v>33</v>
      </c>
      <c r="C7" s="8">
        <v>12407</v>
      </c>
      <c r="D7" s="169">
        <f>'[1]по класс болез 6 мес.'!D7*100000/'[1]по класс болез 6 мес.'!$C7*2.017</f>
        <v>1446.8687031514467</v>
      </c>
      <c r="E7" s="170">
        <f>'[1]по класс болез 6 мес.'!E7*100000/'[1]по класс болез 6 мес.'!$C7*2.017</f>
        <v>48.770855162408317</v>
      </c>
      <c r="F7" s="170">
        <f>'[1]по класс болез 6 мес.'!F7*100000/'[1]по класс болез 6 мес.'!$C7*2.017</f>
        <v>292.62513097444986</v>
      </c>
      <c r="G7" s="170">
        <f>'[1]по класс болез 6 мес.'!G7*100000/'[1]по класс болез 6 мес.'!$C7*2.017</f>
        <v>16.256951720802771</v>
      </c>
      <c r="H7" s="170">
        <f>'[1]по класс болез 6 мес.'!H7*100000/'[1]по класс болез 6 мес.'!$C7*2.017</f>
        <v>48.770855162408317</v>
      </c>
      <c r="I7" s="170">
        <f>'[1]по класс болез 6 мес.'!I7*100000/'[1]по класс болез 6 мес.'!$C7*2.017</f>
        <v>0</v>
      </c>
      <c r="J7" s="170">
        <f>'[1]по класс болез 6 мес.'!J7*100000/'[1]по класс болез 6 мес.'!$C7*2.017</f>
        <v>130.05561376642217</v>
      </c>
      <c r="K7" s="170">
        <f>'[1]по класс болез 6 мес.'!K7*100000/'[1]по класс болез 6 мес.'!$C7*2.017</f>
        <v>455.19464818247758</v>
      </c>
      <c r="L7" s="170">
        <f>'[1]по класс болез 6 мес.'!L7*100000/'[1]по класс болез 6 мес.'!$C7*2.017</f>
        <v>16.256951720802771</v>
      </c>
      <c r="M7" s="170">
        <f>'[1]по класс болез 6 мес.'!M7*100000/'[1]по класс болез 6 мес.'!$C7*2.017</f>
        <v>113.79866204561939</v>
      </c>
      <c r="N7" s="170">
        <f>'[1]по класс болез 6 мес.'!N7*100000/'[1]по класс болез 6 мес.'!$C7*2.017</f>
        <v>0</v>
      </c>
      <c r="O7" s="170">
        <f>'[1]по класс болез 6 мес.'!O7*100000/'[1]по класс болез 6 мес.'!$C7*2.017</f>
        <v>0</v>
      </c>
      <c r="P7" s="170">
        <f>'[1]по класс болез 6 мес.'!P7*100000/'[1]по класс болез 6 мес.'!$C7*2.017</f>
        <v>0</v>
      </c>
      <c r="Q7" s="170">
        <f>'[1]по класс болез 6 мес.'!Q7*100000/'[1]по класс болез 6 мес.'!$C7*2.017</f>
        <v>0</v>
      </c>
      <c r="R7" s="171">
        <f>'[1]по класс болез 6 мес.'!R7*100000/'[1]Демогр-I полуг-18г.'!D8</f>
        <v>0</v>
      </c>
      <c r="S7" s="170">
        <f>'[1]по класс болез 6 мес.'!S7*100000/'[1]по класс болез 6 мес.'!$C7*2.017</f>
        <v>0</v>
      </c>
      <c r="T7" s="170">
        <f>'[1]по класс болез 6 мес.'!T7*100000/'[1]по класс болез 6 мес.'!$C7*2.017</f>
        <v>81.284758604013859</v>
      </c>
      <c r="U7" s="170">
        <f>'[1]по класс болез 6 мес.'!U7*100000/'[1]по класс болез 6 мес.'!$C7*2.017</f>
        <v>243.85427581204158</v>
      </c>
      <c r="V7" s="170">
        <f>'[1]по класс болез 6 мес.'!V7*100000/'[1]по класс болез 6 мес.'!$C7*2.017</f>
        <v>16.256951720802771</v>
      </c>
      <c r="W7" s="156"/>
      <c r="X7" s="156"/>
      <c r="Y7" s="156"/>
      <c r="Z7" s="173">
        <v>171</v>
      </c>
      <c r="AA7" s="156" t="e">
        <f>#REF!*100000/#REF!*2.011</f>
        <v>#REF!</v>
      </c>
    </row>
    <row r="8" spans="1:261" s="172" customFormat="1" ht="15.75">
      <c r="A8" s="131">
        <v>4</v>
      </c>
      <c r="B8" s="132" t="s">
        <v>34</v>
      </c>
      <c r="C8" s="8">
        <v>13751</v>
      </c>
      <c r="D8" s="169">
        <f>'[1]по класс болез 6 мес.'!D8*100000/'[1]по класс болез 6 мес.'!$C8*2.017</f>
        <v>1158.7739073521925</v>
      </c>
      <c r="E8" s="170">
        <f>'[1]по класс болез 6 мес.'!E8*100000/'[1]по класс болез 6 мес.'!$C8*2.017</f>
        <v>29.336048287397279</v>
      </c>
      <c r="F8" s="170">
        <f>'[1]по класс болез 6 мес.'!F8*100000/'[1]по класс болез 6 мес.'!$C8*2.017</f>
        <v>205.35233801178094</v>
      </c>
      <c r="G8" s="170">
        <f>'[1]по класс болез 6 мес.'!G8*100000/'[1]по класс болез 6 мес.'!$C8*2.017</f>
        <v>0</v>
      </c>
      <c r="H8" s="170">
        <f>'[1]по класс болез 6 мес.'!H8*100000/'[1]по класс болез 6 мес.'!$C8*2.017</f>
        <v>44.004072431095913</v>
      </c>
      <c r="I8" s="170">
        <f>'[1]по класс болез 6 мес.'!I8*100000/'[1]по класс болез 6 мес.'!$C8*2.017</f>
        <v>0</v>
      </c>
      <c r="J8" s="170">
        <f>'[1]по класс болез 6 мес.'!J8*100000/'[1]по класс болез 6 мес.'!$C8*2.017</f>
        <v>88.008144862191827</v>
      </c>
      <c r="K8" s="170">
        <f>'[1]по класс болез 6 мес.'!K8*100000/'[1]по класс болез 6 мес.'!$C8*2.017</f>
        <v>278.69245873027415</v>
      </c>
      <c r="L8" s="170">
        <f>'[1]по класс болез 6 мес.'!L8*100000/'[1]по класс болез 6 мес.'!$C8*2.017</f>
        <v>102.67616900589047</v>
      </c>
      <c r="M8" s="170">
        <f>'[1]по класс болез 6 мес.'!M8*100000/'[1]по класс болез 6 мес.'!$C8*2.017</f>
        <v>29.336048287397279</v>
      </c>
      <c r="N8" s="170">
        <f>'[1]по класс болез 6 мес.'!N8*100000/'[1]по класс болез 6 мес.'!$C8*2.017</f>
        <v>0</v>
      </c>
      <c r="O8" s="170">
        <f>'[1]по класс болез 6 мес.'!O8*100000/'[1]по класс болез 6 мес.'!$C8*2.017</f>
        <v>0</v>
      </c>
      <c r="P8" s="170">
        <f>'[1]по класс болез 6 мес.'!P8*100000/'[1]по класс болез 6 мес.'!$C8*2.017</f>
        <v>0</v>
      </c>
      <c r="Q8" s="170">
        <f>'[1]по класс болез 6 мес.'!Q8*100000/'[1]по класс болез 6 мес.'!$C8*2.017</f>
        <v>0</v>
      </c>
      <c r="R8" s="171">
        <f>'[1]по класс болез 6 мес.'!R8*100000/'[1]Демогр-I полуг-18г.'!D9</f>
        <v>0</v>
      </c>
      <c r="S8" s="170">
        <f>'[1]по класс болез 6 мес.'!S8*100000/'[1]по класс болез 6 мес.'!$C8*2.017</f>
        <v>0</v>
      </c>
      <c r="T8" s="170">
        <f>'[1]по класс болез 6 мес.'!T8*100000/'[1]по класс болез 6 мес.'!$C8*2.017</f>
        <v>220.02036215547957</v>
      </c>
      <c r="U8" s="170">
        <f>'[1]по класс болез 6 мес.'!U8*100000/'[1]по класс болез 6 мес.'!$C8*2.017</f>
        <v>161.34826558068502</v>
      </c>
      <c r="V8" s="170">
        <f>'[1]по класс болез 6 мес.'!V8*100000/'[1]по класс болез 6 мес.'!$C8*2.017</f>
        <v>0</v>
      </c>
      <c r="W8" s="156"/>
      <c r="X8" s="156"/>
      <c r="Y8" s="156"/>
      <c r="Z8" s="173">
        <v>53</v>
      </c>
      <c r="AA8" s="156" t="e">
        <f>#REF!*100000/#REF!*2.011</f>
        <v>#REF!</v>
      </c>
    </row>
    <row r="9" spans="1:261" s="172" customFormat="1" ht="15.75">
      <c r="A9" s="131">
        <v>5</v>
      </c>
      <c r="B9" s="132" t="s">
        <v>35</v>
      </c>
      <c r="C9" s="8">
        <v>14336</v>
      </c>
      <c r="D9" s="169">
        <f>'[1]по класс болез 6 мес.'!D9*100000/'[1]по класс болез 6 мес.'!$C9*2.017</f>
        <v>1111.4885602678571</v>
      </c>
      <c r="E9" s="170">
        <f>'[1]по класс болез 6 мес.'!E9*100000/'[1]по класс болез 6 мес.'!$C9*2.017</f>
        <v>0</v>
      </c>
      <c r="F9" s="170">
        <f>'[1]по класс болез 6 мес.'!F9*100000/'[1]по класс болез 6 мес.'!$C9*2.017</f>
        <v>126.62527901785712</v>
      </c>
      <c r="G9" s="170">
        <f>'[1]по класс болез 6 мес.'!G9*100000/'[1]по класс болез 6 мес.'!$C9*2.017</f>
        <v>0</v>
      </c>
      <c r="H9" s="170">
        <f>'[1]по класс болез 6 мес.'!H9*100000/'[1]по класс болез 6 мес.'!$C9*2.017</f>
        <v>14.069475446428571</v>
      </c>
      <c r="I9" s="170">
        <f>'[1]по класс болез 6 мес.'!I9*100000/'[1]по класс болез 6 мес.'!$C9*2.017</f>
        <v>0</v>
      </c>
      <c r="J9" s="170">
        <f>'[1]по класс болез 6 мес.'!J9*100000/'[1]по класс болез 6 мес.'!$C9*2.017</f>
        <v>239.18108258928572</v>
      </c>
      <c r="K9" s="170">
        <f>'[1]по класс болез 6 мес.'!K9*100000/'[1]по класс болез 6 мес.'!$C9*2.017</f>
        <v>365.80636160714283</v>
      </c>
      <c r="L9" s="170">
        <f>'[1]по класс болез 6 мес.'!L9*100000/'[1]по класс болез 6 мес.'!$C9*2.017</f>
        <v>28.138950892857142</v>
      </c>
      <c r="M9" s="170">
        <f>'[1]по класс болез 6 мес.'!M9*100000/'[1]по класс болез 6 мес.'!$C9*2.017</f>
        <v>28.138950892857142</v>
      </c>
      <c r="N9" s="170">
        <f>'[1]по класс болез 6 мес.'!N9*100000/'[1]по класс болез 6 мес.'!$C9*2.017</f>
        <v>0</v>
      </c>
      <c r="O9" s="170">
        <f>'[1]по класс болез 6 мес.'!O9*100000/'[1]по класс болез 6 мес.'!$C9*2.017</f>
        <v>0</v>
      </c>
      <c r="P9" s="170">
        <f>'[1]по класс болез 6 мес.'!P9*100000/'[1]по класс болез 6 мес.'!$C9*2.017</f>
        <v>56.277901785714285</v>
      </c>
      <c r="Q9" s="170">
        <f>'[1]по класс болез 6 мес.'!Q9*100000/'[1]по класс болез 6 мес.'!$C9*2.017</f>
        <v>0</v>
      </c>
      <c r="R9" s="171">
        <f>'[1]по класс болез 6 мес.'!R9*100000/'[1]Демогр-I полуг-18г.'!D10</f>
        <v>0</v>
      </c>
      <c r="S9" s="170">
        <f>'[1]по класс болез 6 мес.'!S9*100000/'[1]по класс болез 6 мес.'!$C9*2.017</f>
        <v>0</v>
      </c>
      <c r="T9" s="170">
        <f>'[1]по класс болез 6 мес.'!T9*100000/'[1]по класс болез 6 мес.'!$C9*2.017</f>
        <v>140.69475446428572</v>
      </c>
      <c r="U9" s="170">
        <f>'[1]по класс болез 6 мес.'!U9*100000/'[1]по класс болез 6 мес.'!$C9*2.017</f>
        <v>112.55580357142857</v>
      </c>
      <c r="V9" s="170">
        <f>'[1]по класс болез 6 мес.'!V9*100000/'[1]по класс болез 6 мес.'!$C9*2.017</f>
        <v>0</v>
      </c>
      <c r="W9" s="156"/>
      <c r="X9" s="156"/>
      <c r="Y9" s="156"/>
      <c r="Z9" s="173">
        <v>86</v>
      </c>
      <c r="AA9" s="156" t="e">
        <f>#REF!*100000/#REF!*2.011</f>
        <v>#REF!</v>
      </c>
    </row>
    <row r="10" spans="1:261" s="172" customFormat="1" ht="15.75">
      <c r="A10" s="131">
        <v>6</v>
      </c>
      <c r="B10" s="132" t="s">
        <v>36</v>
      </c>
      <c r="C10" s="8">
        <v>11614.5</v>
      </c>
      <c r="D10" s="169">
        <f>'[1]по класс болез 6 мес.'!D10*100000/'[1]по класс болез 6 мес.'!$C10*2.017</f>
        <v>920.40983253691502</v>
      </c>
      <c r="E10" s="170">
        <f>'[1]по класс болез 6 мес.'!E10*100000/'[1]по класс болез 6 мес.'!$C10*2.017</f>
        <v>34.732446510826982</v>
      </c>
      <c r="F10" s="170">
        <f>'[1]по класс болез 6 мес.'!F10*100000/'[1]по класс болез 6 мес.'!$C10*2.017</f>
        <v>86.831116277067451</v>
      </c>
      <c r="G10" s="170">
        <f>'[1]по класс болез 6 мес.'!G10*100000/'[1]по класс болез 6 мес.'!$C10*2.017</f>
        <v>0</v>
      </c>
      <c r="H10" s="170">
        <f>'[1]по класс болез 6 мес.'!H10*100000/'[1]по класс болез 6 мес.'!$C10*2.017</f>
        <v>0</v>
      </c>
      <c r="I10" s="170">
        <f>'[1]по класс болез 6 мес.'!I10*100000/'[1]по класс болез 6 мес.'!$C10*2.017</f>
        <v>0</v>
      </c>
      <c r="J10" s="170">
        <f>'[1]по класс болез 6 мес.'!J10*100000/'[1]по класс болез 6 мес.'!$C10*2.017</f>
        <v>34.732446510826982</v>
      </c>
      <c r="K10" s="170">
        <f>'[1]по класс болез 6 мес.'!K10*100000/'[1]по класс болез 6 мес.'!$C10*2.017</f>
        <v>486.25425115157771</v>
      </c>
      <c r="L10" s="170">
        <f>'[1]по класс болез 6 мес.'!L10*100000/'[1]по класс болез 6 мес.'!$C10*2.017</f>
        <v>34.732446510826982</v>
      </c>
      <c r="M10" s="170">
        <f>'[1]по класс болез 6 мес.'!M10*100000/'[1]по класс болез 6 мес.'!$C10*2.017</f>
        <v>52.098669766240477</v>
      </c>
      <c r="N10" s="170">
        <f>'[1]по класс болез 6 мес.'!N10*100000/'[1]по класс болез 6 мес.'!$C10*2.017</f>
        <v>0</v>
      </c>
      <c r="O10" s="170">
        <f>'[1]по класс болез 6 мес.'!O10*100000/'[1]по класс болез 6 мес.'!$C10*2.017</f>
        <v>0</v>
      </c>
      <c r="P10" s="170">
        <f>'[1]по класс болез 6 мес.'!P10*100000/'[1]по класс болез 6 мес.'!$C10*2.017</f>
        <v>0</v>
      </c>
      <c r="Q10" s="170">
        <f>'[1]по класс болез 6 мес.'!Q10*100000/'[1]по класс болез 6 мес.'!$C10*2.017</f>
        <v>0</v>
      </c>
      <c r="R10" s="171">
        <f>'[1]по класс болез 6 мес.'!R10*100000/'[1]Демогр-I полуг-18г.'!D11</f>
        <v>0</v>
      </c>
      <c r="S10" s="170">
        <f>'[1]по класс болез 6 мес.'!S10*100000/'[1]по класс болез 6 мес.'!$C10*2.017</f>
        <v>0</v>
      </c>
      <c r="T10" s="170">
        <f>'[1]по класс болез 6 мес.'!T10*100000/'[1]по класс болез 6 мес.'!$C10*2.017</f>
        <v>34.732446510826982</v>
      </c>
      <c r="U10" s="170">
        <f>'[1]по класс болез 6 мес.'!U10*100000/'[1]по класс болез 6 мес.'!$C10*2.017</f>
        <v>156.2960092987214</v>
      </c>
      <c r="V10" s="170">
        <f>'[1]по класс болез 6 мес.'!V10*100000/'[1]по класс болез 6 мес.'!$C10*2.017</f>
        <v>34.732446510826982</v>
      </c>
      <c r="W10" s="156"/>
      <c r="X10" s="156"/>
      <c r="Y10" s="156"/>
      <c r="Z10" s="173">
        <v>94</v>
      </c>
      <c r="AA10" s="156" t="e">
        <f>#REF!*100000/#REF!*2.011</f>
        <v>#REF!</v>
      </c>
    </row>
    <row r="11" spans="1:261" s="172" customFormat="1" ht="15.75">
      <c r="A11" s="131">
        <v>7</v>
      </c>
      <c r="B11" s="132" t="s">
        <v>37</v>
      </c>
      <c r="C11" s="8">
        <v>19312.5</v>
      </c>
      <c r="D11" s="169">
        <f>'[1]по класс болез 6 мес.'!D11*100000/'[1]по класс болез 6 мес.'!$C11*2.017</f>
        <v>584.86472491909387</v>
      </c>
      <c r="E11" s="170">
        <f>'[1]по класс болез 6 мес.'!E11*100000/'[1]по класс болез 6 мес.'!$C11*2.017</f>
        <v>10.444012944983818</v>
      </c>
      <c r="F11" s="170">
        <f>'[1]по класс болез 6 мес.'!F11*100000/'[1]по класс болез 6 мес.'!$C11*2.017</f>
        <v>83.552103559870545</v>
      </c>
      <c r="G11" s="170">
        <f>'[1]по класс болез 6 мес.'!G11*100000/'[1]по класс болез 6 мес.'!$C11*2.017</f>
        <v>0</v>
      </c>
      <c r="H11" s="170">
        <f>'[1]по класс болез 6 мес.'!H11*100000/'[1]по класс болез 6 мес.'!$C11*2.017</f>
        <v>0</v>
      </c>
      <c r="I11" s="170">
        <f>'[1]по класс болез 6 мес.'!I11*100000/'[1]по класс болез 6 мес.'!$C11*2.017</f>
        <v>0</v>
      </c>
      <c r="J11" s="170">
        <f>'[1]по класс болез 6 мес.'!J11*100000/'[1]по класс болез 6 мес.'!$C11*2.017</f>
        <v>10.444012944983818</v>
      </c>
      <c r="K11" s="170">
        <f>'[1]по класс болез 6 мес.'!K11*100000/'[1]по класс болез 6 мес.'!$C11*2.017</f>
        <v>240.21229773462781</v>
      </c>
      <c r="L11" s="170">
        <f>'[1]по класс болез 6 мес.'!L11*100000/'[1]по класс болез 6 мес.'!$C11*2.017</f>
        <v>31.332038834951454</v>
      </c>
      <c r="M11" s="170">
        <f>'[1]по класс болез 6 мес.'!M11*100000/'[1]по класс болез 6 мес.'!$C11*2.017</f>
        <v>20.888025889967636</v>
      </c>
      <c r="N11" s="170">
        <f>'[1]по класс болез 6 мес.'!N11*100000/'[1]по класс болез 6 мес.'!$C11*2.017</f>
        <v>0</v>
      </c>
      <c r="O11" s="170">
        <f>'[1]по класс болез 6 мес.'!O11*100000/'[1]по класс болез 6 мес.'!$C11*2.017</f>
        <v>0</v>
      </c>
      <c r="P11" s="170">
        <f>'[1]по класс болез 6 мес.'!P11*100000/'[1]по класс болез 6 мес.'!$C11*2.017</f>
        <v>10.444012944983818</v>
      </c>
      <c r="Q11" s="170">
        <f>'[1]по класс болез 6 мес.'!Q11*100000/'[1]по класс болез 6 мес.'!$C11*2.017</f>
        <v>0</v>
      </c>
      <c r="R11" s="171">
        <f>'[1]по класс болез 6 мес.'!R11*100000/'[1]Демогр-I полуг-18г.'!D12</f>
        <v>913.24200913242009</v>
      </c>
      <c r="S11" s="170">
        <f>'[1]по класс болез 6 мес.'!S11*100000/'[1]по класс болез 6 мес.'!$C11*2.017</f>
        <v>0</v>
      </c>
      <c r="T11" s="170">
        <f>'[1]по класс болез 6 мес.'!T11*100000/'[1]по класс болез 6 мес.'!$C11*2.017</f>
        <v>62.664077669902909</v>
      </c>
      <c r="U11" s="170">
        <f>'[1]по класс болез 6 мес.'!U11*100000/'[1]по класс болез 6 мес.'!$C11*2.017</f>
        <v>93.996116504854371</v>
      </c>
      <c r="V11" s="170">
        <f>'[1]по класс болез 6 мес.'!V11*100000/'[1]по класс болез 6 мес.'!$C11*2.017</f>
        <v>0</v>
      </c>
      <c r="W11" s="156"/>
      <c r="X11" s="156"/>
      <c r="Y11" s="156"/>
      <c r="Z11" s="173">
        <v>115</v>
      </c>
      <c r="AA11" s="156" t="e">
        <f>#REF!*100000/#REF!*2.011</f>
        <v>#REF!</v>
      </c>
    </row>
    <row r="12" spans="1:261" s="172" customFormat="1" ht="15.75">
      <c r="A12" s="131">
        <v>8</v>
      </c>
      <c r="B12" s="132" t="s">
        <v>38</v>
      </c>
      <c r="C12" s="8">
        <v>14676</v>
      </c>
      <c r="D12" s="169">
        <f>'[1]по класс болез 6 мес.'!D12*100000/'[1]по класс болез 6 мес.'!$C12*2.017</f>
        <v>1209.430362496593</v>
      </c>
      <c r="E12" s="170">
        <f>'[1]по класс болез 6 мес.'!E12*100000/'[1]по класс болез 6 мес.'!$C12*2.017</f>
        <v>0</v>
      </c>
      <c r="F12" s="170">
        <f>'[1]по класс болез 6 мес.'!F12*100000/'[1]по класс болез 6 мес.'!$C12*2.017</f>
        <v>82.461161079313158</v>
      </c>
      <c r="G12" s="170">
        <f>'[1]по класс болез 6 мес.'!G12*100000/'[1]по класс болез 6 мес.'!$C12*2.017</f>
        <v>0</v>
      </c>
      <c r="H12" s="170">
        <f>'[1]по класс болез 6 мес.'!H12*100000/'[1]по класс болез 6 мес.'!$C12*2.017</f>
        <v>13.743526846552195</v>
      </c>
      <c r="I12" s="170">
        <f>'[1]по класс болез 6 мес.'!I12*100000/'[1]по класс болез 6 мес.'!$C12*2.017</f>
        <v>0</v>
      </c>
      <c r="J12" s="170">
        <f>'[1]по класс болез 6 мес.'!J12*100000/'[1]по класс болез 6 мес.'!$C12*2.017</f>
        <v>27.487053693104389</v>
      </c>
      <c r="K12" s="170">
        <f>'[1]по класс болез 6 мес.'!K12*100000/'[1]по класс болез 6 мес.'!$C12*2.017</f>
        <v>549.74107386208777</v>
      </c>
      <c r="L12" s="170">
        <f>'[1]по класс болез 6 мес.'!L12*100000/'[1]по класс болез 6 мес.'!$C12*2.017</f>
        <v>68.717634232760972</v>
      </c>
      <c r="M12" s="170">
        <f>'[1]по класс болез 6 мес.'!M12*100000/'[1]по класс болез 6 мес.'!$C12*2.017</f>
        <v>82.461161079313158</v>
      </c>
      <c r="N12" s="170">
        <f>'[1]по класс болез 6 мес.'!N12*100000/'[1]по класс болез 6 мес.'!$C12*2.017</f>
        <v>0</v>
      </c>
      <c r="O12" s="170">
        <f>'[1]по класс болез 6 мес.'!O12*100000/'[1]по класс болез 6 мес.'!$C12*2.017</f>
        <v>0</v>
      </c>
      <c r="P12" s="170">
        <f>'[1]по класс болез 6 мес.'!P12*100000/'[1]по класс болез 6 мес.'!$C12*2.017</f>
        <v>0</v>
      </c>
      <c r="Q12" s="170">
        <f>'[1]по класс болез 6 мес.'!Q12*100000/'[1]по класс болез 6 мес.'!$C12*2.017</f>
        <v>0</v>
      </c>
      <c r="R12" s="171">
        <f>'[1]по класс болез 6 мес.'!R12*100000/'[1]Демогр-I полуг-18г.'!D13</f>
        <v>0</v>
      </c>
      <c r="S12" s="170">
        <f>'[1]по класс болез 6 мес.'!S12*100000/'[1]по класс болез 6 мес.'!$C12*2.017</f>
        <v>13.743526846552195</v>
      </c>
      <c r="T12" s="170">
        <f>'[1]по класс болез 6 мес.'!T12*100000/'[1]по класс болез 6 мес.'!$C12*2.017</f>
        <v>192.40937585173072</v>
      </c>
      <c r="U12" s="170">
        <f>'[1]по класс болез 6 мес.'!U12*100000/'[1]по класс болез 6 мес.'!$C12*2.017</f>
        <v>178.6658490051785</v>
      </c>
      <c r="V12" s="170">
        <f>'[1]по класс болез 6 мес.'!V12*100000/'[1]по класс болез 6 мес.'!$C12*2.017</f>
        <v>0</v>
      </c>
      <c r="W12" s="156"/>
      <c r="X12" s="156"/>
      <c r="Y12" s="156"/>
      <c r="Z12" s="173">
        <v>110</v>
      </c>
      <c r="AA12" s="156" t="e">
        <f>#REF!*100000/#REF!*2.011</f>
        <v>#REF!</v>
      </c>
    </row>
    <row r="13" spans="1:261" s="172" customFormat="1" ht="15.75">
      <c r="A13" s="131">
        <v>9</v>
      </c>
      <c r="B13" s="132" t="s">
        <v>39</v>
      </c>
      <c r="C13" s="8">
        <v>16354</v>
      </c>
      <c r="D13" s="169">
        <f>'[1]по класс болез 6 мес.'!D13*100000/'[1]по класс болез 6 мес.'!$C13*2.017</f>
        <v>1233.337409807998</v>
      </c>
      <c r="E13" s="170">
        <f>'[1]по класс болез 6 мес.'!E13*100000/'[1]по класс болез 6 мес.'!$C13*2.017</f>
        <v>0</v>
      </c>
      <c r="F13" s="170">
        <f>'[1]по класс болез 6 мес.'!F13*100000/'[1]по класс болез 6 мес.'!$C13*2.017</f>
        <v>185.0006114711997</v>
      </c>
      <c r="G13" s="170">
        <f>'[1]по класс болез 6 мес.'!G13*100000/'[1]по класс болез 6 мес.'!$C13*2.017</f>
        <v>0</v>
      </c>
      <c r="H13" s="170">
        <f>'[1]по класс болез 6 мес.'!H13*100000/'[1]по класс болез 6 мес.'!$C13*2.017</f>
        <v>0</v>
      </c>
      <c r="I13" s="170">
        <f>'[1]по класс болез 6 мес.'!I13*100000/'[1]по класс болез 6 мес.'!$C13*2.017</f>
        <v>0</v>
      </c>
      <c r="J13" s="170">
        <f>'[1]по класс болез 6 мес.'!J13*100000/'[1]по класс болез 6 мес.'!$C13*2.017</f>
        <v>148.00048917695975</v>
      </c>
      <c r="K13" s="170">
        <f>'[1]по класс болез 6 мес.'!K13*100000/'[1]по класс болез 6 мес.'!$C13*2.017</f>
        <v>456.33484162895923</v>
      </c>
      <c r="L13" s="170">
        <f>'[1]по класс болез 6 мес.'!L13*100000/'[1]по класс болез 6 мес.'!$C13*2.017</f>
        <v>12.333374098079979</v>
      </c>
      <c r="M13" s="170">
        <f>'[1]по класс болез 6 мес.'!M13*100000/'[1]по класс болез 6 мес.'!$C13*2.017</f>
        <v>24.666748196159958</v>
      </c>
      <c r="N13" s="170">
        <f>'[1]по класс болез 6 мес.'!N13*100000/'[1]по класс болез 6 мес.'!$C13*2.017</f>
        <v>0</v>
      </c>
      <c r="O13" s="170">
        <f>'[1]по класс болез 6 мес.'!O13*100000/'[1]по класс болез 6 мес.'!$C13*2.017</f>
        <v>12.333374098079979</v>
      </c>
      <c r="P13" s="170">
        <f>'[1]по класс болез 6 мес.'!P13*100000/'[1]по класс болез 6 мес.'!$C13*2.017</f>
        <v>37.000122294239937</v>
      </c>
      <c r="Q13" s="170">
        <f>'[1]по класс болез 6 мес.'!Q13*100000/'[1]по класс болез 6 мес.'!$C13*2.017</f>
        <v>0</v>
      </c>
      <c r="R13" s="171">
        <f>'[1]по класс болез 6 мес.'!R13*100000/'[1]Демогр-I полуг-18г.'!D14</f>
        <v>0</v>
      </c>
      <c r="S13" s="170">
        <f>'[1]по класс болез 6 мес.'!S13*100000/'[1]по класс болез 6 мес.'!$C13*2.017</f>
        <v>0</v>
      </c>
      <c r="T13" s="170">
        <f>'[1]по класс болез 6 мес.'!T13*100000/'[1]по класс болез 6 мес.'!$C13*2.017</f>
        <v>160.33386327503976</v>
      </c>
      <c r="U13" s="170">
        <f>'[1]по класс болез 6 мес.'!U13*100000/'[1]по класс болез 6 мес.'!$C13*2.017</f>
        <v>197.33398556927966</v>
      </c>
      <c r="V13" s="170">
        <f>'[1]по класс болез 6 мес.'!V13*100000/'[1]по класс болез 6 мес.'!$C13*2.017</f>
        <v>0</v>
      </c>
      <c r="W13" s="156"/>
      <c r="X13" s="156"/>
      <c r="Y13" s="156"/>
      <c r="Z13" s="173">
        <v>193</v>
      </c>
      <c r="AA13" s="156" t="e">
        <f>#REF!*100000/#REF!*2.011</f>
        <v>#REF!</v>
      </c>
    </row>
    <row r="14" spans="1:261" s="172" customFormat="1" ht="15.75">
      <c r="A14" s="131">
        <v>10</v>
      </c>
      <c r="B14" s="136" t="s">
        <v>40</v>
      </c>
      <c r="C14" s="8">
        <v>10417.5</v>
      </c>
      <c r="D14" s="169">
        <f>'[1]по класс болез 6 мес.'!D14*100000/'[1]по класс болез 6 мес.'!$C14*2.017</f>
        <v>1161.6990640748738</v>
      </c>
      <c r="E14" s="170">
        <f>'[1]по класс болез 6 мес.'!E14*100000/'[1]по класс болез 6 мес.'!$C14*2.017</f>
        <v>38.72330213582913</v>
      </c>
      <c r="F14" s="170">
        <f>'[1]по класс болез 6 мес.'!F14*100000/'[1]по класс болез 6 мес.'!$C14*2.017</f>
        <v>174.2548596112311</v>
      </c>
      <c r="G14" s="170">
        <f>'[1]по класс болез 6 мес.'!G14*100000/'[1]по класс болез 6 мес.'!$C14*2.017</f>
        <v>19.361651067914565</v>
      </c>
      <c r="H14" s="170">
        <f>'[1]по класс болез 6 мес.'!H14*100000/'[1]по класс болез 6 мес.'!$C14*2.017</f>
        <v>0</v>
      </c>
      <c r="I14" s="170">
        <f>'[1]по класс болез 6 мес.'!I14*100000/'[1]по класс болез 6 мес.'!$C14*2.017</f>
        <v>0</v>
      </c>
      <c r="J14" s="170">
        <f>'[1]по класс болез 6 мес.'!J14*100000/'[1]по класс болез 6 мес.'!$C14*2.017</f>
        <v>0</v>
      </c>
      <c r="K14" s="170">
        <f>'[1]по класс болез 6 мес.'!K14*100000/'[1]по класс болез 6 мес.'!$C14*2.017</f>
        <v>522.76457883369324</v>
      </c>
      <c r="L14" s="170">
        <f>'[1]по класс болез 6 мес.'!L14*100000/'[1]по класс болез 6 мес.'!$C14*2.017</f>
        <v>19.361651067914565</v>
      </c>
      <c r="M14" s="170">
        <f>'[1]по класс болез 6 мес.'!M14*100000/'[1]по класс болез 6 мес.'!$C14*2.017</f>
        <v>77.446604271658259</v>
      </c>
      <c r="N14" s="170">
        <f>'[1]по класс болез 6 мес.'!N14*100000/'[1]по класс болез 6 мес.'!$C14*2.017</f>
        <v>0</v>
      </c>
      <c r="O14" s="170">
        <f>'[1]по класс болез 6 мес.'!O14*100000/'[1]по класс болез 6 мес.'!$C14*2.017</f>
        <v>0</v>
      </c>
      <c r="P14" s="170">
        <f>'[1]по класс болез 6 мес.'!P14*100000/'[1]по класс болез 6 мес.'!$C14*2.017</f>
        <v>19.361651067914565</v>
      </c>
      <c r="Q14" s="170">
        <f>'[1]по класс болез 6 мес.'!Q14*100000/'[1]по класс болез 6 мес.'!$C14*2.017</f>
        <v>0</v>
      </c>
      <c r="R14" s="171">
        <f>'[1]по класс болез 6 мес.'!R14*100000/'[1]Демогр-I полуг-18г.'!D15</f>
        <v>1234.5679012345679</v>
      </c>
      <c r="S14" s="170">
        <f>'[1]по класс болез 6 мес.'!S14*100000/'[1]по класс болез 6 мес.'!$C14*2.017</f>
        <v>0</v>
      </c>
      <c r="T14" s="170">
        <f>'[1]по класс болез 6 мес.'!T14*100000/'[1]по класс болез 6 мес.'!$C14*2.017</f>
        <v>174.2548596112311</v>
      </c>
      <c r="U14" s="170">
        <f>'[1]по класс болез 6 мес.'!U14*100000/'[1]по класс болез 6 мес.'!$C14*2.017</f>
        <v>96.808255339572824</v>
      </c>
      <c r="V14" s="170">
        <f>'[1]по класс болез 6 мес.'!V14*100000/'[1]по класс болез 6 мес.'!$C14*2.017</f>
        <v>19.361651067914565</v>
      </c>
      <c r="W14" s="156"/>
      <c r="X14" s="156"/>
      <c r="Y14" s="156"/>
      <c r="Z14" s="173">
        <v>131</v>
      </c>
      <c r="AA14" s="156" t="e">
        <f>#REF!*100000/#REF!*2.011</f>
        <v>#REF!</v>
      </c>
    </row>
    <row r="15" spans="1:261" s="175" customFormat="1" ht="15.75">
      <c r="A15" s="137" t="s">
        <v>102</v>
      </c>
      <c r="B15" s="138" t="s">
        <v>41</v>
      </c>
      <c r="C15" s="139">
        <v>155119</v>
      </c>
      <c r="D15" s="169">
        <f>'[1]по класс болез 6 мес.'!D15*100000/'[1]по класс болез 6 мес.'!$C15*2.017</f>
        <v>1050.6359633571644</v>
      </c>
      <c r="E15" s="169">
        <f>'[1]по класс болез 6 мес.'!E15*100000/'[1]по класс болез 6 мес.'!$C15*2.017</f>
        <v>18.204088474010277</v>
      </c>
      <c r="F15" s="169">
        <f>'[1]по класс болез 6 мес.'!F15*100000/'[1]по класс болез 6 мес.'!$C15*2.017</f>
        <v>144.33241575822433</v>
      </c>
      <c r="G15" s="169">
        <f>'[1]по класс болез 6 мес.'!G15*100000/'[1]по класс болез 6 мес.'!$C15*2.017</f>
        <v>2.6005840677157539</v>
      </c>
      <c r="H15" s="169">
        <f>'[1]по класс болез 6 мес.'!H15*100000/'[1]по класс болез 6 мес.'!$C15*2.017</f>
        <v>11.702628304720891</v>
      </c>
      <c r="I15" s="169">
        <f>'[1]по класс болез 6 мес.'!I15*100000/'[1]по класс болез 6 мес.'!$C15*2.017</f>
        <v>0</v>
      </c>
      <c r="J15" s="169">
        <f>'[1]по класс болез 6 мес.'!J15*100000/'[1]по класс болез 6 мес.'!$C15*2.017</f>
        <v>75.416937963756851</v>
      </c>
      <c r="K15" s="169">
        <f>'[1]по класс болез 6 мес.'!K15*100000/'[1]по класс болез 6 мес.'!$C15*2.017</f>
        <v>426.49578710538356</v>
      </c>
      <c r="L15" s="169">
        <f>'[1]по класс болез 6 мес.'!L15*100000/'[1]по класс болез 6 мес.'!$C15*2.017</f>
        <v>40.309053049594183</v>
      </c>
      <c r="M15" s="169">
        <f>'[1]по класс болез 6 мес.'!M15*100000/'[1]по класс болез 6 мес.'!$C15*2.017</f>
        <v>48.110805252741443</v>
      </c>
      <c r="N15" s="169">
        <f>'[1]по класс болез 6 мес.'!N15*100000/'[1]по класс болез 6 мес.'!$C15*2.017</f>
        <v>0</v>
      </c>
      <c r="O15" s="169">
        <f>'[1]по класс болез 6 мес.'!O15*100000/'[1]по класс болез 6 мес.'!$C15*2.017</f>
        <v>1.3002920338578769</v>
      </c>
      <c r="P15" s="169">
        <f>'[1]по класс болез 6 мес.'!P15*100000/'[1]по класс болез 6 мес.'!$C15*2.017</f>
        <v>13.002920338578768</v>
      </c>
      <c r="Q15" s="169">
        <f>'[1]по класс болез 6 мес.'!Q15*100000/'[1]по класс болез 6 мес.'!$C15*2.017</f>
        <v>0</v>
      </c>
      <c r="R15" s="171">
        <f>'[1]по класс болез 6 мес.'!R15*100000/'[1]Демогр-I полуг-18г.'!D16</f>
        <v>324.14910858995137</v>
      </c>
      <c r="S15" s="169">
        <f>'[1]по класс болез 6 мес.'!S15*100000/'[1]по класс болез 6 мес.'!$C15*2.017</f>
        <v>1.3002920338578769</v>
      </c>
      <c r="T15" s="169">
        <f>'[1]по класс болез 6 мес.'!T15*100000/'[1]по класс болез 6 мес.'!$C15*2.017</f>
        <v>127.42861931807192</v>
      </c>
      <c r="U15" s="169">
        <f>'[1]по класс болез 6 мес.'!U15*100000/'[1]по класс болез 6 мес.'!$C15*2.017</f>
        <v>135.23037152121918</v>
      </c>
      <c r="V15" s="169">
        <f>'[1]по класс болез 6 мес.'!V15*100000/'[1]по класс болез 6 мес.'!$C15*2.017</f>
        <v>6.5014601692893841</v>
      </c>
      <c r="W15" s="156"/>
      <c r="X15" s="156"/>
      <c r="Y15" s="156"/>
      <c r="Z15" s="173">
        <v>121</v>
      </c>
      <c r="AA15" s="156" t="e">
        <f>#REF!*100000/#REF!*2.011</f>
        <v>#REF!</v>
      </c>
      <c r="AB15" s="174">
        <f t="shared" ref="AB15:BV15" si="0">SUM(AB5:AB14)</f>
        <v>0</v>
      </c>
      <c r="AC15" s="174">
        <f t="shared" si="0"/>
        <v>0</v>
      </c>
      <c r="AD15" s="174">
        <f t="shared" si="0"/>
        <v>0</v>
      </c>
      <c r="AE15" s="174">
        <f t="shared" si="0"/>
        <v>0</v>
      </c>
      <c r="AF15" s="174">
        <f t="shared" si="0"/>
        <v>0</v>
      </c>
      <c r="AG15" s="174">
        <f t="shared" si="0"/>
        <v>0</v>
      </c>
      <c r="AH15" s="174">
        <f t="shared" si="0"/>
        <v>0</v>
      </c>
      <c r="AI15" s="174">
        <f t="shared" si="0"/>
        <v>0</v>
      </c>
      <c r="AJ15" s="174">
        <f t="shared" si="0"/>
        <v>0</v>
      </c>
      <c r="AK15" s="174">
        <f t="shared" si="0"/>
        <v>0</v>
      </c>
      <c r="AL15" s="174">
        <f t="shared" si="0"/>
        <v>0</v>
      </c>
      <c r="AM15" s="174">
        <f t="shared" si="0"/>
        <v>0</v>
      </c>
      <c r="AN15" s="174">
        <f t="shared" si="0"/>
        <v>0</v>
      </c>
      <c r="AO15" s="174">
        <f t="shared" si="0"/>
        <v>0</v>
      </c>
      <c r="AP15" s="174">
        <f t="shared" si="0"/>
        <v>0</v>
      </c>
      <c r="AQ15" s="174">
        <f t="shared" si="0"/>
        <v>0</v>
      </c>
      <c r="AR15" s="174">
        <f t="shared" si="0"/>
        <v>0</v>
      </c>
      <c r="AS15" s="174">
        <f t="shared" si="0"/>
        <v>0</v>
      </c>
      <c r="AT15" s="174">
        <f t="shared" si="0"/>
        <v>0</v>
      </c>
      <c r="AU15" s="174">
        <f t="shared" si="0"/>
        <v>0</v>
      </c>
      <c r="AV15" s="174">
        <f t="shared" si="0"/>
        <v>0</v>
      </c>
      <c r="AW15" s="174">
        <f t="shared" si="0"/>
        <v>0</v>
      </c>
      <c r="AX15" s="174">
        <f t="shared" si="0"/>
        <v>0</v>
      </c>
      <c r="AY15" s="174">
        <f t="shared" si="0"/>
        <v>0</v>
      </c>
      <c r="AZ15" s="174">
        <f t="shared" si="0"/>
        <v>0</v>
      </c>
      <c r="BA15" s="174">
        <f t="shared" si="0"/>
        <v>0</v>
      </c>
      <c r="BB15" s="174">
        <f t="shared" si="0"/>
        <v>0</v>
      </c>
      <c r="BC15" s="174">
        <f t="shared" si="0"/>
        <v>0</v>
      </c>
      <c r="BD15" s="174">
        <f t="shared" si="0"/>
        <v>0</v>
      </c>
      <c r="BE15" s="174">
        <f t="shared" si="0"/>
        <v>0</v>
      </c>
      <c r="BF15" s="174">
        <f t="shared" si="0"/>
        <v>0</v>
      </c>
      <c r="BG15" s="174">
        <f t="shared" si="0"/>
        <v>0</v>
      </c>
      <c r="BH15" s="174">
        <f t="shared" si="0"/>
        <v>0</v>
      </c>
      <c r="BI15" s="174">
        <f t="shared" si="0"/>
        <v>0</v>
      </c>
      <c r="BJ15" s="174">
        <f t="shared" si="0"/>
        <v>0</v>
      </c>
      <c r="BK15" s="174">
        <f t="shared" si="0"/>
        <v>0</v>
      </c>
      <c r="BL15" s="174">
        <f t="shared" si="0"/>
        <v>0</v>
      </c>
      <c r="BM15" s="174">
        <f t="shared" si="0"/>
        <v>0</v>
      </c>
      <c r="BN15" s="174">
        <f t="shared" si="0"/>
        <v>0</v>
      </c>
      <c r="BO15" s="174">
        <f t="shared" si="0"/>
        <v>0</v>
      </c>
      <c r="BP15" s="174">
        <f t="shared" si="0"/>
        <v>0</v>
      </c>
      <c r="BQ15" s="174">
        <f t="shared" si="0"/>
        <v>0</v>
      </c>
      <c r="BR15" s="174">
        <f t="shared" si="0"/>
        <v>0</v>
      </c>
      <c r="BS15" s="174">
        <f t="shared" si="0"/>
        <v>0</v>
      </c>
      <c r="BT15" s="174">
        <f t="shared" si="0"/>
        <v>0</v>
      </c>
      <c r="BU15" s="174">
        <f t="shared" si="0"/>
        <v>0</v>
      </c>
      <c r="BV15" s="174">
        <f t="shared" si="0"/>
        <v>0</v>
      </c>
      <c r="BW15" s="174">
        <f t="shared" ref="BW15:EH15" si="1">SUM(BW5:BW14)</f>
        <v>0</v>
      </c>
      <c r="BX15" s="174">
        <f t="shared" si="1"/>
        <v>0</v>
      </c>
      <c r="BY15" s="174">
        <f t="shared" si="1"/>
        <v>0</v>
      </c>
      <c r="BZ15" s="174">
        <f t="shared" si="1"/>
        <v>0</v>
      </c>
      <c r="CA15" s="174">
        <f t="shared" si="1"/>
        <v>0</v>
      </c>
      <c r="CB15" s="174">
        <f t="shared" si="1"/>
        <v>0</v>
      </c>
      <c r="CC15" s="174">
        <f t="shared" si="1"/>
        <v>0</v>
      </c>
      <c r="CD15" s="174">
        <f t="shared" si="1"/>
        <v>0</v>
      </c>
      <c r="CE15" s="174">
        <f t="shared" si="1"/>
        <v>0</v>
      </c>
      <c r="CF15" s="174">
        <f t="shared" si="1"/>
        <v>0</v>
      </c>
      <c r="CG15" s="174">
        <f t="shared" si="1"/>
        <v>0</v>
      </c>
      <c r="CH15" s="174">
        <f t="shared" si="1"/>
        <v>0</v>
      </c>
      <c r="CI15" s="174">
        <f t="shared" si="1"/>
        <v>0</v>
      </c>
      <c r="CJ15" s="174">
        <f t="shared" si="1"/>
        <v>0</v>
      </c>
      <c r="CK15" s="174">
        <f t="shared" si="1"/>
        <v>0</v>
      </c>
      <c r="CL15" s="174">
        <f t="shared" si="1"/>
        <v>0</v>
      </c>
      <c r="CM15" s="174">
        <f t="shared" si="1"/>
        <v>0</v>
      </c>
      <c r="CN15" s="174">
        <f t="shared" si="1"/>
        <v>0</v>
      </c>
      <c r="CO15" s="174">
        <f t="shared" si="1"/>
        <v>0</v>
      </c>
      <c r="CP15" s="174">
        <f t="shared" si="1"/>
        <v>0</v>
      </c>
      <c r="CQ15" s="174">
        <f t="shared" si="1"/>
        <v>0</v>
      </c>
      <c r="CR15" s="174">
        <f t="shared" si="1"/>
        <v>0</v>
      </c>
      <c r="CS15" s="174">
        <f t="shared" si="1"/>
        <v>0</v>
      </c>
      <c r="CT15" s="174">
        <f t="shared" si="1"/>
        <v>0</v>
      </c>
      <c r="CU15" s="174">
        <f t="shared" si="1"/>
        <v>0</v>
      </c>
      <c r="CV15" s="174">
        <f t="shared" si="1"/>
        <v>0</v>
      </c>
      <c r="CW15" s="174">
        <f t="shared" si="1"/>
        <v>0</v>
      </c>
      <c r="CX15" s="174">
        <f t="shared" si="1"/>
        <v>0</v>
      </c>
      <c r="CY15" s="174">
        <f t="shared" si="1"/>
        <v>0</v>
      </c>
      <c r="CZ15" s="174">
        <f t="shared" si="1"/>
        <v>0</v>
      </c>
      <c r="DA15" s="174">
        <f t="shared" si="1"/>
        <v>0</v>
      </c>
      <c r="DB15" s="174">
        <f t="shared" si="1"/>
        <v>0</v>
      </c>
      <c r="DC15" s="174">
        <f t="shared" si="1"/>
        <v>0</v>
      </c>
      <c r="DD15" s="174">
        <f t="shared" si="1"/>
        <v>0</v>
      </c>
      <c r="DE15" s="174">
        <f t="shared" si="1"/>
        <v>0</v>
      </c>
      <c r="DF15" s="174">
        <f t="shared" si="1"/>
        <v>0</v>
      </c>
      <c r="DG15" s="174">
        <f t="shared" si="1"/>
        <v>0</v>
      </c>
      <c r="DH15" s="174">
        <f t="shared" si="1"/>
        <v>0</v>
      </c>
      <c r="DI15" s="174">
        <f t="shared" si="1"/>
        <v>0</v>
      </c>
      <c r="DJ15" s="174">
        <f t="shared" si="1"/>
        <v>0</v>
      </c>
      <c r="DK15" s="174">
        <f t="shared" si="1"/>
        <v>0</v>
      </c>
      <c r="DL15" s="174">
        <f t="shared" si="1"/>
        <v>0</v>
      </c>
      <c r="DM15" s="174">
        <f t="shared" si="1"/>
        <v>0</v>
      </c>
      <c r="DN15" s="174">
        <f t="shared" si="1"/>
        <v>0</v>
      </c>
      <c r="DO15" s="174">
        <f t="shared" si="1"/>
        <v>0</v>
      </c>
      <c r="DP15" s="174">
        <f t="shared" si="1"/>
        <v>0</v>
      </c>
      <c r="DQ15" s="174">
        <f t="shared" si="1"/>
        <v>0</v>
      </c>
      <c r="DR15" s="174">
        <f t="shared" si="1"/>
        <v>0</v>
      </c>
      <c r="DS15" s="174">
        <f t="shared" si="1"/>
        <v>0</v>
      </c>
      <c r="DT15" s="174">
        <f t="shared" si="1"/>
        <v>0</v>
      </c>
      <c r="DU15" s="174">
        <f t="shared" si="1"/>
        <v>0</v>
      </c>
      <c r="DV15" s="174">
        <f t="shared" si="1"/>
        <v>0</v>
      </c>
      <c r="DW15" s="174">
        <f t="shared" si="1"/>
        <v>0</v>
      </c>
      <c r="DX15" s="174">
        <f t="shared" si="1"/>
        <v>0</v>
      </c>
      <c r="DY15" s="174">
        <f t="shared" si="1"/>
        <v>0</v>
      </c>
      <c r="DZ15" s="174">
        <f t="shared" si="1"/>
        <v>0</v>
      </c>
      <c r="EA15" s="174">
        <f t="shared" si="1"/>
        <v>0</v>
      </c>
      <c r="EB15" s="174">
        <f t="shared" si="1"/>
        <v>0</v>
      </c>
      <c r="EC15" s="174">
        <f t="shared" si="1"/>
        <v>0</v>
      </c>
      <c r="ED15" s="174">
        <f t="shared" si="1"/>
        <v>0</v>
      </c>
      <c r="EE15" s="174">
        <f t="shared" si="1"/>
        <v>0</v>
      </c>
      <c r="EF15" s="174">
        <f t="shared" si="1"/>
        <v>0</v>
      </c>
      <c r="EG15" s="174">
        <f t="shared" si="1"/>
        <v>0</v>
      </c>
      <c r="EH15" s="174">
        <f t="shared" si="1"/>
        <v>0</v>
      </c>
      <c r="EI15" s="174">
        <f t="shared" ref="EI15:GT15" si="2">SUM(EI5:EI14)</f>
        <v>0</v>
      </c>
      <c r="EJ15" s="174">
        <f t="shared" si="2"/>
        <v>0</v>
      </c>
      <c r="EK15" s="174">
        <f t="shared" si="2"/>
        <v>0</v>
      </c>
      <c r="EL15" s="174">
        <f t="shared" si="2"/>
        <v>0</v>
      </c>
      <c r="EM15" s="174">
        <f t="shared" si="2"/>
        <v>0</v>
      </c>
      <c r="EN15" s="174">
        <f t="shared" si="2"/>
        <v>0</v>
      </c>
      <c r="EO15" s="174">
        <f t="shared" si="2"/>
        <v>0</v>
      </c>
      <c r="EP15" s="174">
        <f t="shared" si="2"/>
        <v>0</v>
      </c>
      <c r="EQ15" s="174">
        <f t="shared" si="2"/>
        <v>0</v>
      </c>
      <c r="ER15" s="174">
        <f t="shared" si="2"/>
        <v>0</v>
      </c>
      <c r="ES15" s="174">
        <f t="shared" si="2"/>
        <v>0</v>
      </c>
      <c r="ET15" s="174">
        <f t="shared" si="2"/>
        <v>0</v>
      </c>
      <c r="EU15" s="174">
        <f t="shared" si="2"/>
        <v>0</v>
      </c>
      <c r="EV15" s="174">
        <f t="shared" si="2"/>
        <v>0</v>
      </c>
      <c r="EW15" s="174">
        <f t="shared" si="2"/>
        <v>0</v>
      </c>
      <c r="EX15" s="174">
        <f t="shared" si="2"/>
        <v>0</v>
      </c>
      <c r="EY15" s="174">
        <f t="shared" si="2"/>
        <v>0</v>
      </c>
      <c r="EZ15" s="174">
        <f t="shared" si="2"/>
        <v>0</v>
      </c>
      <c r="FA15" s="174">
        <f t="shared" si="2"/>
        <v>0</v>
      </c>
      <c r="FB15" s="174">
        <f t="shared" si="2"/>
        <v>0</v>
      </c>
      <c r="FC15" s="174">
        <f t="shared" si="2"/>
        <v>0</v>
      </c>
      <c r="FD15" s="174">
        <f t="shared" si="2"/>
        <v>0</v>
      </c>
      <c r="FE15" s="174">
        <f t="shared" si="2"/>
        <v>0</v>
      </c>
      <c r="FF15" s="174">
        <f t="shared" si="2"/>
        <v>0</v>
      </c>
      <c r="FG15" s="174">
        <f t="shared" si="2"/>
        <v>0</v>
      </c>
      <c r="FH15" s="174">
        <f t="shared" si="2"/>
        <v>0</v>
      </c>
      <c r="FI15" s="174">
        <f t="shared" si="2"/>
        <v>0</v>
      </c>
      <c r="FJ15" s="174">
        <f t="shared" si="2"/>
        <v>0</v>
      </c>
      <c r="FK15" s="174">
        <f t="shared" si="2"/>
        <v>0</v>
      </c>
      <c r="FL15" s="174">
        <f t="shared" si="2"/>
        <v>0</v>
      </c>
      <c r="FM15" s="174">
        <f t="shared" si="2"/>
        <v>0</v>
      </c>
      <c r="FN15" s="174">
        <f t="shared" si="2"/>
        <v>0</v>
      </c>
      <c r="FO15" s="174">
        <f t="shared" si="2"/>
        <v>0</v>
      </c>
      <c r="FP15" s="174">
        <f t="shared" si="2"/>
        <v>0</v>
      </c>
      <c r="FQ15" s="174">
        <f t="shared" si="2"/>
        <v>0</v>
      </c>
      <c r="FR15" s="174">
        <f t="shared" si="2"/>
        <v>0</v>
      </c>
      <c r="FS15" s="174">
        <f t="shared" si="2"/>
        <v>0</v>
      </c>
      <c r="FT15" s="174">
        <f t="shared" si="2"/>
        <v>0</v>
      </c>
      <c r="FU15" s="174">
        <f t="shared" si="2"/>
        <v>0</v>
      </c>
      <c r="FV15" s="174">
        <f t="shared" si="2"/>
        <v>0</v>
      </c>
      <c r="FW15" s="174">
        <f t="shared" si="2"/>
        <v>0</v>
      </c>
      <c r="FX15" s="174">
        <f t="shared" si="2"/>
        <v>0</v>
      </c>
      <c r="FY15" s="174">
        <f t="shared" si="2"/>
        <v>0</v>
      </c>
      <c r="FZ15" s="174">
        <f t="shared" si="2"/>
        <v>0</v>
      </c>
      <c r="GA15" s="174">
        <f t="shared" si="2"/>
        <v>0</v>
      </c>
      <c r="GB15" s="174">
        <f t="shared" si="2"/>
        <v>0</v>
      </c>
      <c r="GC15" s="174">
        <f t="shared" si="2"/>
        <v>0</v>
      </c>
      <c r="GD15" s="174">
        <f t="shared" si="2"/>
        <v>0</v>
      </c>
      <c r="GE15" s="174">
        <f t="shared" si="2"/>
        <v>0</v>
      </c>
      <c r="GF15" s="174">
        <f t="shared" si="2"/>
        <v>0</v>
      </c>
      <c r="GG15" s="174">
        <f t="shared" si="2"/>
        <v>0</v>
      </c>
      <c r="GH15" s="174">
        <f t="shared" si="2"/>
        <v>0</v>
      </c>
      <c r="GI15" s="174">
        <f t="shared" si="2"/>
        <v>0</v>
      </c>
      <c r="GJ15" s="174">
        <f t="shared" si="2"/>
        <v>0</v>
      </c>
      <c r="GK15" s="174">
        <f t="shared" si="2"/>
        <v>0</v>
      </c>
      <c r="GL15" s="174">
        <f t="shared" si="2"/>
        <v>0</v>
      </c>
      <c r="GM15" s="174">
        <f t="shared" si="2"/>
        <v>0</v>
      </c>
      <c r="GN15" s="174">
        <f t="shared" si="2"/>
        <v>0</v>
      </c>
      <c r="GO15" s="174">
        <f t="shared" si="2"/>
        <v>0</v>
      </c>
      <c r="GP15" s="174">
        <f t="shared" si="2"/>
        <v>0</v>
      </c>
      <c r="GQ15" s="174">
        <f t="shared" si="2"/>
        <v>0</v>
      </c>
      <c r="GR15" s="174">
        <f t="shared" si="2"/>
        <v>0</v>
      </c>
      <c r="GS15" s="174">
        <f t="shared" si="2"/>
        <v>0</v>
      </c>
      <c r="GT15" s="174">
        <f t="shared" si="2"/>
        <v>0</v>
      </c>
      <c r="GU15" s="174">
        <f t="shared" ref="GU15:JA15" si="3">SUM(GU5:GU14)</f>
        <v>0</v>
      </c>
      <c r="GV15" s="174">
        <f t="shared" si="3"/>
        <v>0</v>
      </c>
      <c r="GW15" s="174">
        <f t="shared" si="3"/>
        <v>0</v>
      </c>
      <c r="GX15" s="174">
        <f t="shared" si="3"/>
        <v>0</v>
      </c>
      <c r="GY15" s="174">
        <f t="shared" si="3"/>
        <v>0</v>
      </c>
      <c r="GZ15" s="174">
        <f t="shared" si="3"/>
        <v>0</v>
      </c>
      <c r="HA15" s="174">
        <f t="shared" si="3"/>
        <v>0</v>
      </c>
      <c r="HB15" s="174">
        <f t="shared" si="3"/>
        <v>0</v>
      </c>
      <c r="HC15" s="174">
        <f t="shared" si="3"/>
        <v>0</v>
      </c>
      <c r="HD15" s="174">
        <f t="shared" si="3"/>
        <v>0</v>
      </c>
      <c r="HE15" s="174">
        <f t="shared" si="3"/>
        <v>0</v>
      </c>
      <c r="HF15" s="174">
        <f t="shared" si="3"/>
        <v>0</v>
      </c>
      <c r="HG15" s="174">
        <f t="shared" si="3"/>
        <v>0</v>
      </c>
      <c r="HH15" s="174">
        <f t="shared" si="3"/>
        <v>0</v>
      </c>
      <c r="HI15" s="174">
        <f t="shared" si="3"/>
        <v>0</v>
      </c>
      <c r="HJ15" s="174">
        <f t="shared" si="3"/>
        <v>0</v>
      </c>
      <c r="HK15" s="174">
        <f t="shared" si="3"/>
        <v>0</v>
      </c>
      <c r="HL15" s="174">
        <f t="shared" si="3"/>
        <v>0</v>
      </c>
      <c r="HM15" s="174">
        <f t="shared" si="3"/>
        <v>0</v>
      </c>
      <c r="HN15" s="174">
        <f t="shared" si="3"/>
        <v>0</v>
      </c>
      <c r="HO15" s="174">
        <f t="shared" si="3"/>
        <v>0</v>
      </c>
      <c r="HP15" s="174">
        <f t="shared" si="3"/>
        <v>0</v>
      </c>
      <c r="HQ15" s="174">
        <f t="shared" si="3"/>
        <v>0</v>
      </c>
      <c r="HR15" s="174">
        <f t="shared" si="3"/>
        <v>0</v>
      </c>
      <c r="HS15" s="174">
        <f t="shared" si="3"/>
        <v>0</v>
      </c>
      <c r="HT15" s="174">
        <f t="shared" si="3"/>
        <v>0</v>
      </c>
      <c r="HU15" s="174">
        <f t="shared" si="3"/>
        <v>0</v>
      </c>
      <c r="HV15" s="174">
        <f t="shared" si="3"/>
        <v>0</v>
      </c>
      <c r="HW15" s="174">
        <f t="shared" si="3"/>
        <v>0</v>
      </c>
      <c r="HX15" s="174">
        <f t="shared" si="3"/>
        <v>0</v>
      </c>
      <c r="HY15" s="174">
        <f t="shared" si="3"/>
        <v>0</v>
      </c>
      <c r="HZ15" s="174">
        <f t="shared" si="3"/>
        <v>0</v>
      </c>
      <c r="IA15" s="174">
        <f t="shared" si="3"/>
        <v>0</v>
      </c>
      <c r="IB15" s="174">
        <f t="shared" si="3"/>
        <v>0</v>
      </c>
      <c r="IC15" s="174">
        <f t="shared" si="3"/>
        <v>0</v>
      </c>
      <c r="ID15" s="174">
        <f t="shared" si="3"/>
        <v>0</v>
      </c>
      <c r="IE15" s="174">
        <f t="shared" si="3"/>
        <v>0</v>
      </c>
      <c r="IF15" s="174">
        <f t="shared" si="3"/>
        <v>0</v>
      </c>
      <c r="IG15" s="174">
        <f t="shared" si="3"/>
        <v>0</v>
      </c>
      <c r="IH15" s="174">
        <f t="shared" si="3"/>
        <v>0</v>
      </c>
      <c r="II15" s="174">
        <f t="shared" si="3"/>
        <v>0</v>
      </c>
      <c r="IJ15" s="174">
        <f t="shared" si="3"/>
        <v>0</v>
      </c>
      <c r="IK15" s="174">
        <f t="shared" si="3"/>
        <v>0</v>
      </c>
      <c r="IL15" s="174">
        <f t="shared" si="3"/>
        <v>0</v>
      </c>
      <c r="IM15" s="174">
        <f t="shared" si="3"/>
        <v>0</v>
      </c>
      <c r="IN15" s="174">
        <f t="shared" si="3"/>
        <v>0</v>
      </c>
      <c r="IO15" s="174">
        <f t="shared" si="3"/>
        <v>0</v>
      </c>
      <c r="IP15" s="174">
        <f t="shared" si="3"/>
        <v>0</v>
      </c>
      <c r="IQ15" s="174">
        <f t="shared" si="3"/>
        <v>0</v>
      </c>
      <c r="IR15" s="174">
        <f t="shared" si="3"/>
        <v>0</v>
      </c>
      <c r="IS15" s="174">
        <f t="shared" si="3"/>
        <v>0</v>
      </c>
      <c r="IT15" s="174">
        <f t="shared" si="3"/>
        <v>0</v>
      </c>
      <c r="IU15" s="174">
        <f t="shared" si="3"/>
        <v>0</v>
      </c>
      <c r="IV15" s="174">
        <f t="shared" si="3"/>
        <v>0</v>
      </c>
      <c r="IW15" s="174">
        <f t="shared" si="3"/>
        <v>0</v>
      </c>
      <c r="IX15" s="174">
        <f t="shared" si="3"/>
        <v>0</v>
      </c>
      <c r="IY15" s="174">
        <f t="shared" si="3"/>
        <v>0</v>
      </c>
      <c r="IZ15" s="174">
        <f t="shared" si="3"/>
        <v>0</v>
      </c>
      <c r="JA15" s="174">
        <f t="shared" si="3"/>
        <v>0</v>
      </c>
    </row>
    <row r="16" spans="1:261" s="172" customFormat="1" ht="15.75">
      <c r="A16" s="131">
        <v>11</v>
      </c>
      <c r="B16" s="132" t="s">
        <v>103</v>
      </c>
      <c r="C16" s="43">
        <v>63218.5</v>
      </c>
      <c r="D16" s="169">
        <f>'[1]по класс болез 6 мес.'!D16*100000/'[1]по класс болез 6 мес.'!$C16*2.017</f>
        <v>918.8702674059017</v>
      </c>
      <c r="E16" s="170">
        <f>'[1]по класс болез 6 мес.'!E16*100000/'[1]по класс болез 6 мес.'!$C16*2.017</f>
        <v>9.5715652854781439</v>
      </c>
      <c r="F16" s="170">
        <f>'[1]по класс болез 6 мес.'!F16*100000/'[1]по класс болез 6 мес.'!$C16*2.017</f>
        <v>181.85974042408472</v>
      </c>
      <c r="G16" s="170">
        <f>'[1]по класс болез 6 мес.'!G16*100000/'[1]по класс болез 6 мес.'!$C16*2.017</f>
        <v>0</v>
      </c>
      <c r="H16" s="170">
        <f>'[1]по класс болез 6 мес.'!H16*100000/'[1]по класс болез 6 мес.'!$C16*2.017</f>
        <v>28.714695856434428</v>
      </c>
      <c r="I16" s="170">
        <f>'[1]по класс болез 6 мес.'!I16*100000/'[1]по класс болез 6 мес.'!$C16*2.017</f>
        <v>0</v>
      </c>
      <c r="J16" s="170">
        <f>'[1]по класс болез 6 мес.'!J16*100000/'[1]по класс болез 6 мес.'!$C16*2.017</f>
        <v>12.76208704730419</v>
      </c>
      <c r="K16" s="170">
        <f>'[1]по класс болез 6 мес.'!K16*100000/'[1]по класс болез 6 мес.'!$C16*2.017</f>
        <v>379.67208965729964</v>
      </c>
      <c r="L16" s="170">
        <f>'[1]по класс болез 6 мес.'!L16*100000/'[1]по класс болез 6 мес.'!$C16*2.017</f>
        <v>51.04834818921676</v>
      </c>
      <c r="M16" s="170">
        <f>'[1]по класс болез 6 мес.'!M16*100000/'[1]по класс болез 6 мес.'!$C16*2.017</f>
        <v>35.095739380086528</v>
      </c>
      <c r="N16" s="170">
        <f>'[1]по класс болез 6 мес.'!N16*100000/'[1]по класс болез 6 мес.'!$C16*2.017</f>
        <v>0</v>
      </c>
      <c r="O16" s="170">
        <f>'[1]по класс болез 6 мес.'!O16*100000/'[1]по класс болез 6 мес.'!$C16*2.017</f>
        <v>0</v>
      </c>
      <c r="P16" s="170">
        <f>'[1]по класс болез 6 мес.'!P16*100000/'[1]по класс болез 6 мес.'!$C16*2.017</f>
        <v>15.952608809130238</v>
      </c>
      <c r="Q16" s="170">
        <f>'[1]по класс болез 6 мес.'!Q16*100000/'[1]по класс болез 6 мес.'!$C16*2.017</f>
        <v>0</v>
      </c>
      <c r="R16" s="171">
        <f>'[1]по класс болез 6 мес.'!R16*100000/'[1]Демогр-I полуг-18г.'!D17</f>
        <v>871.45969498910677</v>
      </c>
      <c r="S16" s="170">
        <f>'[1]по класс болез 6 мес.'!S16*100000/'[1]по класс болез 6 мес.'!$C16*2.017</f>
        <v>0</v>
      </c>
      <c r="T16" s="170">
        <f>'[1]по класс болез 6 мес.'!T16*100000/'[1]по класс болез 6 мес.'!$C16*2.017</f>
        <v>98.906174616607487</v>
      </c>
      <c r="U16" s="170">
        <f>'[1]по класс болез 6 мес.'!U16*100000/'[1]по класс болез 6 мес.'!$C16*2.017</f>
        <v>92.525131092955377</v>
      </c>
      <c r="V16" s="170">
        <f>'[1]по класс болез 6 мес.'!V16*100000/'[1]по класс болез 6 мес.'!$C16*2.017</f>
        <v>6.381043523652095</v>
      </c>
      <c r="W16" s="156"/>
      <c r="X16" s="156"/>
      <c r="Y16" s="156"/>
      <c r="Z16" s="173">
        <v>76</v>
      </c>
      <c r="AA16" s="156" t="e">
        <f>#REF!*100000/#REF!*2.011</f>
        <v>#REF!</v>
      </c>
    </row>
    <row r="17" spans="1:261 16384:16384" s="175" customFormat="1" ht="37.5" customHeight="1">
      <c r="A17" s="326" t="s">
        <v>116</v>
      </c>
      <c r="B17" s="327"/>
      <c r="C17" s="176">
        <v>218337.5</v>
      </c>
      <c r="D17" s="169">
        <f>'[1]по класс болез 6 мес.'!D17*100000/'[1]по класс болез 6 мес.'!$C17*2.017</f>
        <v>1012.4838838953455</v>
      </c>
      <c r="E17" s="169">
        <f>'[1]по класс болез 6 мес.'!E17*100000/'[1]по класс болез 6 мес.'!$C17*2.017</f>
        <v>15.704585790347512</v>
      </c>
      <c r="F17" s="169">
        <f>'[1]по класс болез 6 мес.'!F17*100000/'[1]по класс болез 6 мес.'!$C17*2.017</f>
        <v>155.19825957519893</v>
      </c>
      <c r="G17" s="169">
        <f>'[1]по класс болез 6 мес.'!G17*100000/'[1]по класс болез 6 мес.'!$C17*2.017</f>
        <v>1.8475983282761779</v>
      </c>
      <c r="H17" s="169">
        <f>'[1]по класс болез 6 мес.'!H17*100000/'[1]по класс болез 6 мес.'!$C17*2.017</f>
        <v>16.6283849544856</v>
      </c>
      <c r="I17" s="169">
        <f>'[1]по класс болез 6 мес.'!I17*100000/'[1]по класс болез 6 мес.'!$C17*2.017</f>
        <v>0</v>
      </c>
      <c r="J17" s="169">
        <f>'[1]по класс болез 6 мес.'!J17*100000/'[1]по класс болез 6 мес.'!$C17*2.017</f>
        <v>57.275548176561514</v>
      </c>
      <c r="K17" s="169">
        <f>'[1]по класс болез 6 мес.'!K17*100000/'[1]по класс болез 6 мес.'!$C17*2.017</f>
        <v>412.93822636972573</v>
      </c>
      <c r="L17" s="169">
        <f>'[1]по класс болез 6 мес.'!L17*100000/'[1]по класс болез 6 мес.'!$C17*2.017</f>
        <v>43.418560714490177</v>
      </c>
      <c r="M17" s="169">
        <f>'[1]по класс болез 6 мес.'!M17*100000/'[1]по класс болез 6 мес.'!$C17*2.017</f>
        <v>44.342359878628265</v>
      </c>
      <c r="N17" s="169">
        <f>'[1]по класс болез 6 мес.'!N17*100000/'[1]по класс болез 6 мес.'!$C17*2.017</f>
        <v>0</v>
      </c>
      <c r="O17" s="169">
        <f>'[1]по класс болез 6 мес.'!O17*100000/'[1]по класс болез 6 мес.'!$C17*2.017</f>
        <v>0.92379916413808894</v>
      </c>
      <c r="P17" s="169">
        <f>'[1]по класс болез 6 мес.'!P17*100000/'[1]по класс болез 6 мес.'!$C17*2.017</f>
        <v>13.856987462071334</v>
      </c>
      <c r="Q17" s="169">
        <f>'[1]по класс болез 6 мес.'!Q17*100000/'[1]по класс болез 6 мес.'!$C17*2.017</f>
        <v>0</v>
      </c>
      <c r="R17" s="171">
        <f>'[1]по класс болез 6 мес.'!R17*100000/'[1]Демогр-I полуг-18г.'!D18</f>
        <v>472.53396337861784</v>
      </c>
      <c r="S17" s="169">
        <f>'[1]по класс болез 6 мес.'!S17*100000/'[1]по класс болез 6 мес.'!$C17*2.017</f>
        <v>0.92379916413808894</v>
      </c>
      <c r="T17" s="169">
        <f>'[1]по класс болез 6 мес.'!T17*100000/'[1]по класс болез 6 мес.'!$C17*2.017</f>
        <v>119.17009217381347</v>
      </c>
      <c r="U17" s="169">
        <f>'[1]по класс болез 6 мес.'!U17*100000/'[1]по класс болез 6 мес.'!$C17*2.017</f>
        <v>122.86528883036583</v>
      </c>
      <c r="V17" s="169">
        <f>'[1]по класс болез 6 мес.'!V17*100000/'[1]по класс болез 6 мес.'!$C17*2.017</f>
        <v>6.4665941489666228</v>
      </c>
      <c r="W17" s="156"/>
      <c r="X17" s="156"/>
      <c r="Y17" s="156"/>
      <c r="Z17" s="173">
        <v>1150</v>
      </c>
      <c r="AA17" s="156" t="e">
        <f>#REF!*100000/#REF!*2.011</f>
        <v>#REF!</v>
      </c>
    </row>
    <row r="18" spans="1:261 16384:16384" s="181" customFormat="1" ht="37.5" customHeight="1">
      <c r="A18" s="328" t="s">
        <v>117</v>
      </c>
      <c r="B18" s="329"/>
      <c r="C18" s="330"/>
      <c r="D18" s="177">
        <v>1001.4554707847485</v>
      </c>
      <c r="E18" s="177">
        <v>12.993861530107951</v>
      </c>
      <c r="F18" s="177">
        <v>136.4355460661335</v>
      </c>
      <c r="G18" s="177">
        <v>0</v>
      </c>
      <c r="H18" s="177">
        <v>16.70639339585308</v>
      </c>
      <c r="I18" s="177">
        <v>0.92813296643628229</v>
      </c>
      <c r="J18" s="177">
        <v>29.700254925961033</v>
      </c>
      <c r="K18" s="177">
        <v>420.44423379563591</v>
      </c>
      <c r="L18" s="177">
        <v>64.041174684103481</v>
      </c>
      <c r="M18" s="177">
        <v>43.622249422505263</v>
      </c>
      <c r="N18" s="177">
        <v>1.8562659328725646</v>
      </c>
      <c r="O18" s="177">
        <v>3.7125318657451292</v>
      </c>
      <c r="P18" s="177">
        <v>18.562659328725644</v>
      </c>
      <c r="Q18" s="177">
        <v>0</v>
      </c>
      <c r="R18" s="178">
        <v>470.3</v>
      </c>
      <c r="S18" s="177">
        <v>4.640664832181411</v>
      </c>
      <c r="T18" s="177">
        <v>105.80715817373618</v>
      </c>
      <c r="U18" s="177">
        <v>134.57928013326094</v>
      </c>
      <c r="V18" s="177">
        <v>6.4969307650539756</v>
      </c>
      <c r="W18" s="179"/>
      <c r="X18" s="179"/>
      <c r="Y18" s="179"/>
      <c r="Z18" s="180">
        <v>1150</v>
      </c>
      <c r="AA18" s="179" t="e">
        <f>#REF!*100000/#REF!*2.011</f>
        <v>#REF!</v>
      </c>
    </row>
    <row r="19" spans="1:261 16384:16384" s="172" customFormat="1" ht="31.5" customHeight="1">
      <c r="A19" s="305" t="s">
        <v>118</v>
      </c>
      <c r="B19" s="322"/>
      <c r="C19" s="322"/>
      <c r="D19" s="182">
        <f>D17/D18-100%</f>
        <v>1.1012384906095685E-2</v>
      </c>
      <c r="E19" s="182">
        <f t="shared" ref="E19:V19" si="4">E17/E18-100%</f>
        <v>0.20861575706025248</v>
      </c>
      <c r="F19" s="182">
        <f t="shared" si="4"/>
        <v>0.13752071252729636</v>
      </c>
      <c r="G19" s="182"/>
      <c r="H19" s="182">
        <f t="shared" si="4"/>
        <v>-4.6693765386156549E-3</v>
      </c>
      <c r="I19" s="182">
        <f t="shared" si="4"/>
        <v>-1</v>
      </c>
      <c r="J19" s="182">
        <f t="shared" si="4"/>
        <v>0.92845308295643214</v>
      </c>
      <c r="K19" s="182">
        <f t="shared" si="4"/>
        <v>-1.7852563604329519E-2</v>
      </c>
      <c r="L19" s="182">
        <f t="shared" si="4"/>
        <v>-0.32202116952630355</v>
      </c>
      <c r="M19" s="182">
        <f t="shared" si="4"/>
        <v>1.6507870769073341E-2</v>
      </c>
      <c r="N19" s="182">
        <f t="shared" si="4"/>
        <v>-1</v>
      </c>
      <c r="O19" s="182">
        <f t="shared" si="4"/>
        <v>-0.75116734413465391</v>
      </c>
      <c r="P19" s="182">
        <f t="shared" si="4"/>
        <v>-0.25350203240396163</v>
      </c>
      <c r="Q19" s="182"/>
      <c r="R19" s="182">
        <f t="shared" si="4"/>
        <v>4.7500816045455974E-3</v>
      </c>
      <c r="S19" s="182">
        <f t="shared" si="4"/>
        <v>-0.80093387530772309</v>
      </c>
      <c r="T19" s="182">
        <f t="shared" si="4"/>
        <v>0.12629517917998756</v>
      </c>
      <c r="U19" s="182">
        <f t="shared" si="4"/>
        <v>-8.7041566066454412E-2</v>
      </c>
      <c r="V19" s="182">
        <f t="shared" si="4"/>
        <v>-4.6693765386155439E-3</v>
      </c>
      <c r="W19" s="156"/>
      <c r="X19" s="156"/>
      <c r="Y19" s="156"/>
      <c r="Z19" s="173">
        <v>1605</v>
      </c>
      <c r="AA19" s="183" t="e">
        <f>(AA17/AA20)-100%</f>
        <v>#REF!</v>
      </c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  <c r="BI19" s="158"/>
      <c r="BJ19" s="158"/>
      <c r="BK19" s="158"/>
      <c r="BL19" s="158"/>
      <c r="BM19" s="158"/>
      <c r="BN19" s="158"/>
      <c r="BO19" s="158"/>
      <c r="BP19" s="158"/>
      <c r="BQ19" s="158"/>
      <c r="BR19" s="158"/>
      <c r="BS19" s="158"/>
      <c r="BT19" s="158"/>
      <c r="BU19" s="158"/>
      <c r="BV19" s="158"/>
      <c r="BW19" s="158"/>
      <c r="BX19" s="158"/>
      <c r="BY19" s="158"/>
      <c r="BZ19" s="158"/>
      <c r="CA19" s="158"/>
      <c r="CB19" s="158"/>
      <c r="CC19" s="158"/>
      <c r="CD19" s="158"/>
      <c r="CE19" s="158"/>
      <c r="CF19" s="158"/>
      <c r="CG19" s="158"/>
      <c r="CH19" s="158"/>
      <c r="CI19" s="158"/>
      <c r="CJ19" s="158"/>
      <c r="CK19" s="158"/>
      <c r="CL19" s="158"/>
      <c r="CM19" s="158"/>
      <c r="CN19" s="158"/>
      <c r="CO19" s="158"/>
      <c r="CP19" s="158"/>
      <c r="CQ19" s="158"/>
      <c r="CR19" s="158"/>
      <c r="CS19" s="158"/>
      <c r="CT19" s="158"/>
      <c r="CU19" s="158"/>
      <c r="CV19" s="158"/>
      <c r="CW19" s="158"/>
      <c r="CX19" s="158"/>
      <c r="CY19" s="158"/>
      <c r="CZ19" s="158"/>
      <c r="DA19" s="158"/>
      <c r="DB19" s="158"/>
      <c r="DC19" s="158"/>
      <c r="DD19" s="158"/>
      <c r="DE19" s="158"/>
      <c r="DF19" s="158"/>
      <c r="DG19" s="158"/>
      <c r="DH19" s="158"/>
      <c r="DI19" s="158"/>
      <c r="DJ19" s="158"/>
      <c r="DK19" s="158"/>
      <c r="DL19" s="158"/>
      <c r="DM19" s="158"/>
      <c r="DN19" s="158"/>
      <c r="DO19" s="158"/>
      <c r="DP19" s="158"/>
      <c r="DQ19" s="158"/>
      <c r="DR19" s="158"/>
      <c r="DS19" s="158"/>
      <c r="DT19" s="158"/>
      <c r="DU19" s="158"/>
      <c r="DV19" s="158"/>
      <c r="DW19" s="158"/>
      <c r="DX19" s="158"/>
      <c r="DY19" s="158"/>
      <c r="DZ19" s="158"/>
      <c r="EA19" s="158"/>
      <c r="EB19" s="158"/>
      <c r="EC19" s="158"/>
      <c r="ED19" s="158"/>
      <c r="EE19" s="158"/>
      <c r="EF19" s="158"/>
      <c r="EG19" s="158"/>
      <c r="EH19" s="158"/>
      <c r="EI19" s="158"/>
      <c r="EJ19" s="158"/>
      <c r="EK19" s="158"/>
      <c r="EL19" s="158"/>
      <c r="EM19" s="158"/>
      <c r="EN19" s="158"/>
      <c r="EO19" s="158"/>
      <c r="EP19" s="158"/>
      <c r="EQ19" s="158"/>
      <c r="ER19" s="158"/>
      <c r="ES19" s="158"/>
      <c r="ET19" s="158"/>
      <c r="EU19" s="158"/>
      <c r="EV19" s="158"/>
      <c r="EW19" s="158"/>
      <c r="EX19" s="158"/>
      <c r="EY19" s="158"/>
      <c r="EZ19" s="158"/>
      <c r="FA19" s="158"/>
      <c r="FB19" s="158"/>
      <c r="FC19" s="158"/>
      <c r="FD19" s="158"/>
      <c r="FE19" s="158"/>
      <c r="FF19" s="158"/>
      <c r="FG19" s="158"/>
      <c r="FH19" s="158"/>
      <c r="FI19" s="158"/>
      <c r="FJ19" s="158"/>
      <c r="FK19" s="158"/>
      <c r="FL19" s="158"/>
      <c r="FM19" s="158"/>
      <c r="FN19" s="158"/>
      <c r="FO19" s="158"/>
      <c r="FP19" s="158"/>
      <c r="FQ19" s="158"/>
      <c r="FR19" s="158"/>
      <c r="FS19" s="158"/>
      <c r="FT19" s="158"/>
      <c r="FU19" s="158"/>
      <c r="FV19" s="158"/>
      <c r="FW19" s="158"/>
      <c r="FX19" s="158"/>
      <c r="FY19" s="158"/>
      <c r="FZ19" s="158"/>
      <c r="GA19" s="158"/>
      <c r="GB19" s="158"/>
      <c r="GC19" s="158"/>
      <c r="GD19" s="158"/>
      <c r="GE19" s="158"/>
      <c r="GF19" s="158"/>
      <c r="GG19" s="158"/>
      <c r="GH19" s="158"/>
      <c r="GI19" s="158"/>
      <c r="GJ19" s="158"/>
      <c r="GK19" s="158"/>
      <c r="GL19" s="158"/>
      <c r="GM19" s="158"/>
      <c r="GN19" s="158"/>
      <c r="GO19" s="158"/>
      <c r="GP19" s="158"/>
      <c r="GQ19" s="158"/>
      <c r="GR19" s="158"/>
      <c r="GS19" s="158"/>
      <c r="GT19" s="158"/>
      <c r="GU19" s="158"/>
      <c r="GV19" s="158"/>
      <c r="GW19" s="158"/>
      <c r="GX19" s="158"/>
      <c r="GY19" s="158"/>
      <c r="GZ19" s="158"/>
      <c r="HA19" s="158"/>
      <c r="HB19" s="158"/>
      <c r="HC19" s="158"/>
      <c r="HD19" s="158"/>
      <c r="HE19" s="158"/>
      <c r="HF19" s="158"/>
      <c r="HG19" s="158"/>
      <c r="HH19" s="158"/>
      <c r="HI19" s="158"/>
      <c r="HJ19" s="158"/>
      <c r="HK19" s="158"/>
      <c r="HL19" s="158"/>
      <c r="HM19" s="158"/>
      <c r="HN19" s="158"/>
      <c r="HO19" s="158"/>
      <c r="HP19" s="158"/>
      <c r="HQ19" s="158"/>
      <c r="HR19" s="158"/>
      <c r="HS19" s="158"/>
      <c r="HT19" s="158"/>
      <c r="HU19" s="158"/>
      <c r="HV19" s="158"/>
      <c r="HW19" s="158"/>
      <c r="HX19" s="158"/>
      <c r="HY19" s="158"/>
      <c r="HZ19" s="158"/>
      <c r="IA19" s="158"/>
      <c r="IB19" s="158"/>
      <c r="IC19" s="158"/>
      <c r="ID19" s="158"/>
      <c r="IE19" s="158"/>
      <c r="IF19" s="158"/>
      <c r="IG19" s="158"/>
      <c r="IH19" s="158"/>
      <c r="II19" s="158"/>
      <c r="IJ19" s="158"/>
      <c r="IK19" s="158"/>
      <c r="IL19" s="158"/>
      <c r="IM19" s="158"/>
      <c r="IN19" s="158"/>
      <c r="IO19" s="158"/>
      <c r="IP19" s="158"/>
      <c r="IQ19" s="158"/>
      <c r="IR19" s="158"/>
      <c r="IS19" s="158"/>
      <c r="IT19" s="158"/>
      <c r="IU19" s="158"/>
      <c r="IV19" s="158"/>
      <c r="IW19" s="158"/>
      <c r="IX19" s="158"/>
      <c r="IY19" s="158"/>
      <c r="IZ19" s="158"/>
      <c r="JA19" s="158"/>
    </row>
    <row r="20" spans="1:261 16384:16384" s="187" customFormat="1" ht="36" customHeight="1">
      <c r="A20" s="323" t="s">
        <v>119</v>
      </c>
      <c r="B20" s="324"/>
      <c r="C20" s="324"/>
      <c r="D20" s="184">
        <v>1012.9619666048238</v>
      </c>
      <c r="E20" s="184">
        <v>17.722170686456405</v>
      </c>
      <c r="F20" s="184">
        <v>144.57560296846012</v>
      </c>
      <c r="G20" s="184">
        <v>0.93274582560296848</v>
      </c>
      <c r="H20" s="184">
        <v>14.923933209647496</v>
      </c>
      <c r="I20" s="184">
        <v>0</v>
      </c>
      <c r="J20" s="184">
        <v>35.44434137291281</v>
      </c>
      <c r="K20" s="184">
        <v>444.91975881261595</v>
      </c>
      <c r="L20" s="184">
        <v>48.502782931354361</v>
      </c>
      <c r="M20" s="184">
        <v>48.502782931354361</v>
      </c>
      <c r="N20" s="184">
        <v>0.93274582560296848</v>
      </c>
      <c r="O20" s="184">
        <v>0.93274582560296848</v>
      </c>
      <c r="P20" s="184">
        <v>18.654916512059369</v>
      </c>
      <c r="Q20" s="184">
        <v>0</v>
      </c>
      <c r="R20" s="184">
        <v>204.78615071283096</v>
      </c>
      <c r="S20" s="184">
        <v>9.3274582560296846</v>
      </c>
      <c r="T20" s="184">
        <v>76.48515769944342</v>
      </c>
      <c r="U20" s="184">
        <v>149.23933209647495</v>
      </c>
      <c r="V20" s="184">
        <v>6.5292207792207799</v>
      </c>
      <c r="W20" s="185"/>
      <c r="X20" s="185"/>
      <c r="Y20" s="185"/>
      <c r="Z20" s="186">
        <v>455</v>
      </c>
      <c r="AA20" s="185">
        <v>10.363592201264913</v>
      </c>
    </row>
    <row r="21" spans="1:261 16384:16384" ht="18" customHeight="1">
      <c r="A21" s="188"/>
      <c r="B21" s="188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90"/>
      <c r="V21" s="158"/>
      <c r="W21" s="191"/>
      <c r="X21" s="191"/>
      <c r="Y21" s="191"/>
      <c r="Z21" s="192"/>
      <c r="XFD21" s="162"/>
    </row>
    <row r="22" spans="1:261 16384:16384" ht="16.899999999999999" customHeight="1">
      <c r="B22" s="325"/>
      <c r="C22" s="325"/>
      <c r="D22" s="325"/>
      <c r="U22" s="194"/>
      <c r="V22" s="195"/>
      <c r="W22" s="157"/>
      <c r="X22" s="157"/>
      <c r="Y22" s="157"/>
      <c r="Z22" s="155"/>
      <c r="XFD22" s="162"/>
    </row>
    <row r="23" spans="1:261 16384:16384" ht="12.75" customHeight="1">
      <c r="D23" s="196"/>
      <c r="U23" s="194"/>
      <c r="V23" s="197"/>
      <c r="W23" s="198"/>
      <c r="X23" s="198"/>
      <c r="Y23" s="198"/>
      <c r="Z23" s="199"/>
      <c r="XFD23" s="162"/>
    </row>
    <row r="24" spans="1:261 16384:16384" ht="12.75" customHeight="1">
      <c r="W24" s="198"/>
      <c r="X24" s="198"/>
      <c r="Y24" s="198"/>
      <c r="Z24" s="200"/>
      <c r="XFD24" s="162"/>
    </row>
    <row r="25" spans="1:261 16384:16384" ht="12.75" customHeight="1">
      <c r="B25" s="201"/>
      <c r="XFD25" s="162"/>
    </row>
    <row r="26" spans="1:261 16384:16384" ht="12.75" customHeight="1">
      <c r="B26" s="194"/>
      <c r="C26" s="194"/>
      <c r="D26" s="194"/>
      <c r="XFD26" s="162"/>
    </row>
    <row r="27" spans="1:261 16384:16384" ht="12.75" customHeight="1">
      <c r="B27" s="325"/>
      <c r="C27" s="325"/>
      <c r="D27" s="325"/>
      <c r="XFD27" s="162"/>
    </row>
    <row r="28" spans="1:261 16384:16384" ht="12.75" customHeight="1">
      <c r="B28" s="194"/>
      <c r="C28" s="194"/>
      <c r="D28" s="194"/>
    </row>
  </sheetData>
  <mergeCells count="10">
    <mergeCell ref="A19:C19"/>
    <mergeCell ref="A20:C20"/>
    <mergeCell ref="B22:D22"/>
    <mergeCell ref="B27:D27"/>
    <mergeCell ref="A1:T1"/>
    <mergeCell ref="A3:A4"/>
    <mergeCell ref="B3:B4"/>
    <mergeCell ref="C3:C4"/>
    <mergeCell ref="A17:B17"/>
    <mergeCell ref="A18:C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22"/>
  <sheetViews>
    <sheetView workbookViewId="0">
      <selection activeCell="L39" sqref="L39"/>
    </sheetView>
  </sheetViews>
  <sheetFormatPr defaultColWidth="14.85546875" defaultRowHeight="12.75" customHeight="1"/>
  <cols>
    <col min="1" max="1" width="19.7109375" style="254" customWidth="1"/>
    <col min="2" max="2" width="11.7109375" style="254" customWidth="1"/>
    <col min="3" max="4" width="8.42578125" style="254" customWidth="1"/>
    <col min="5" max="5" width="7.28515625" style="254" customWidth="1"/>
    <col min="6" max="6" width="7.7109375" style="254" customWidth="1"/>
    <col min="7" max="7" width="7.140625" style="254" customWidth="1"/>
    <col min="8" max="8" width="8.5703125" style="254" customWidth="1"/>
    <col min="9" max="9" width="6.7109375" style="254" customWidth="1"/>
    <col min="10" max="10" width="8.42578125" style="254" customWidth="1"/>
    <col min="11" max="11" width="6.85546875" style="254" customWidth="1"/>
    <col min="12" max="12" width="8.5703125" style="254" customWidth="1"/>
    <col min="13" max="13" width="7.5703125" style="254" customWidth="1"/>
    <col min="14" max="14" width="8.42578125" style="254" customWidth="1"/>
    <col min="15" max="15" width="6.85546875" style="254" customWidth="1"/>
    <col min="16" max="16" width="7" style="254" customWidth="1"/>
    <col min="17" max="17" width="6.85546875" style="254" customWidth="1"/>
    <col min="18" max="18" width="7.7109375" style="254" customWidth="1"/>
    <col min="19" max="19" width="6.5703125" style="254" customWidth="1"/>
    <col min="20" max="20" width="7.28515625" style="254" customWidth="1"/>
    <col min="21" max="21" width="7" style="254" customWidth="1"/>
    <col min="22" max="22" width="7.42578125" style="254" customWidth="1"/>
    <col min="23" max="23" width="9.7109375" style="254" customWidth="1"/>
    <col min="24" max="26" width="8" style="254" customWidth="1"/>
    <col min="27" max="27" width="7.28515625" style="254" customWidth="1"/>
    <col min="28" max="28" width="9" style="254" customWidth="1"/>
    <col min="29" max="29" width="7.7109375" style="254" customWidth="1"/>
    <col min="30" max="30" width="7" style="254" customWidth="1"/>
    <col min="31" max="31" width="7.28515625" style="254" customWidth="1"/>
    <col min="32" max="32" width="7.42578125" style="254" customWidth="1"/>
    <col min="33" max="34" width="7.5703125" style="254" customWidth="1"/>
    <col min="35" max="35" width="6.7109375" style="254" customWidth="1"/>
    <col min="36" max="36" width="7.42578125" style="254" customWidth="1"/>
    <col min="37" max="37" width="7" style="254" customWidth="1"/>
    <col min="38" max="259" width="9.7109375" style="254" customWidth="1"/>
    <col min="260" max="1026" width="9.7109375" style="255" customWidth="1"/>
    <col min="1027" max="1027" width="14.85546875" style="255" customWidth="1"/>
    <col min="1028" max="16384" width="14.85546875" style="255"/>
  </cols>
  <sheetData>
    <row r="1" spans="1:22" ht="75" customHeight="1">
      <c r="A1" s="344" t="s">
        <v>120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202"/>
      <c r="V1" s="203"/>
    </row>
    <row r="2" spans="1:22" ht="20.25">
      <c r="A2" s="204" t="s">
        <v>62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3"/>
    </row>
    <row r="3" spans="1:22" ht="12.75" customHeight="1">
      <c r="A3" s="342" t="s">
        <v>121</v>
      </c>
      <c r="B3" s="345" t="s">
        <v>122</v>
      </c>
      <c r="C3" s="342" t="s">
        <v>123</v>
      </c>
      <c r="D3" s="342"/>
      <c r="E3" s="342" t="s">
        <v>124</v>
      </c>
      <c r="F3" s="342"/>
      <c r="G3" s="342" t="s">
        <v>125</v>
      </c>
      <c r="H3" s="342"/>
      <c r="I3" s="346" t="s">
        <v>126</v>
      </c>
      <c r="J3" s="346"/>
      <c r="K3" s="342" t="s">
        <v>127</v>
      </c>
      <c r="L3" s="342"/>
      <c r="M3" s="342" t="s">
        <v>128</v>
      </c>
      <c r="N3" s="342"/>
      <c r="O3" s="347" t="s">
        <v>129</v>
      </c>
      <c r="P3" s="347"/>
      <c r="Q3" s="342" t="s">
        <v>130</v>
      </c>
      <c r="R3" s="342"/>
      <c r="S3" s="342"/>
      <c r="T3" s="342"/>
      <c r="U3" s="342" t="s">
        <v>131</v>
      </c>
      <c r="V3" s="342"/>
    </row>
    <row r="4" spans="1:22" ht="12.75" customHeight="1">
      <c r="A4" s="342"/>
      <c r="B4" s="345"/>
      <c r="C4" s="340" t="s">
        <v>15</v>
      </c>
      <c r="D4" s="338" t="s">
        <v>132</v>
      </c>
      <c r="E4" s="340" t="s">
        <v>15</v>
      </c>
      <c r="F4" s="338" t="s">
        <v>132</v>
      </c>
      <c r="G4" s="340" t="s">
        <v>15</v>
      </c>
      <c r="H4" s="338" t="s">
        <v>132</v>
      </c>
      <c r="I4" s="340" t="s">
        <v>15</v>
      </c>
      <c r="J4" s="338" t="s">
        <v>132</v>
      </c>
      <c r="K4" s="340" t="s">
        <v>15</v>
      </c>
      <c r="L4" s="338" t="s">
        <v>132</v>
      </c>
      <c r="M4" s="341" t="s">
        <v>15</v>
      </c>
      <c r="N4" s="338" t="s">
        <v>132</v>
      </c>
      <c r="O4" s="340" t="s">
        <v>15</v>
      </c>
      <c r="P4" s="338" t="s">
        <v>132</v>
      </c>
      <c r="Q4" s="337" t="s">
        <v>15</v>
      </c>
      <c r="R4" s="338" t="s">
        <v>132</v>
      </c>
      <c r="S4" s="343" t="s">
        <v>133</v>
      </c>
      <c r="T4" s="343"/>
      <c r="U4" s="337" t="s">
        <v>15</v>
      </c>
      <c r="V4" s="338" t="s">
        <v>132</v>
      </c>
    </row>
    <row r="5" spans="1:22" ht="12.75" customHeight="1">
      <c r="A5" s="342"/>
      <c r="B5" s="345"/>
      <c r="C5" s="340"/>
      <c r="D5" s="338"/>
      <c r="E5" s="340"/>
      <c r="F5" s="338"/>
      <c r="G5" s="340"/>
      <c r="H5" s="338"/>
      <c r="I5" s="340"/>
      <c r="J5" s="338"/>
      <c r="K5" s="340"/>
      <c r="L5" s="338"/>
      <c r="M5" s="341"/>
      <c r="N5" s="338"/>
      <c r="O5" s="340"/>
      <c r="P5" s="338"/>
      <c r="Q5" s="337"/>
      <c r="R5" s="338"/>
      <c r="S5" s="205" t="s">
        <v>15</v>
      </c>
      <c r="T5" s="206" t="s">
        <v>134</v>
      </c>
      <c r="U5" s="337"/>
      <c r="V5" s="338"/>
    </row>
    <row r="6" spans="1:22" ht="12.75" customHeight="1">
      <c r="A6" s="207" t="s">
        <v>135</v>
      </c>
      <c r="B6" s="8">
        <v>33942</v>
      </c>
      <c r="C6" s="208">
        <v>12</v>
      </c>
      <c r="D6" s="209">
        <f>C6*100000/$B6*2.017</f>
        <v>71.309881562665723</v>
      </c>
      <c r="E6" s="208">
        <v>2</v>
      </c>
      <c r="F6" s="209">
        <f>E6*100000/$B6*2.017</f>
        <v>11.884980260444287</v>
      </c>
      <c r="G6" s="210">
        <v>2</v>
      </c>
      <c r="H6" s="209">
        <v>11.884980260444287</v>
      </c>
      <c r="I6" s="211">
        <v>1</v>
      </c>
      <c r="J6" s="209">
        <f>I6*100000/$B6*2.017</f>
        <v>5.9424901302221436</v>
      </c>
      <c r="K6" s="208">
        <v>3</v>
      </c>
      <c r="L6" s="209">
        <f>K6*100000/$B6*2.017</f>
        <v>17.827470390666431</v>
      </c>
      <c r="M6" s="208">
        <v>1</v>
      </c>
      <c r="N6" s="209">
        <f>M6*100000/$B6*2.017</f>
        <v>5.9424901302221436</v>
      </c>
      <c r="O6" s="211">
        <v>1</v>
      </c>
      <c r="P6" s="209">
        <f>O6*100000/$B6*2.017</f>
        <v>5.9424901302221436</v>
      </c>
      <c r="Q6" s="208">
        <v>2</v>
      </c>
      <c r="R6" s="209">
        <f>Q6*100000/$B6*2.017</f>
        <v>11.884980260444287</v>
      </c>
      <c r="S6" s="208">
        <v>1</v>
      </c>
      <c r="T6" s="209">
        <f>S6*100000/$B6*2.017</f>
        <v>5.9424901302221436</v>
      </c>
      <c r="U6" s="212">
        <v>7</v>
      </c>
      <c r="V6" s="209">
        <f>U6*100000/$B6*2.017</f>
        <v>41.597430911555008</v>
      </c>
    </row>
    <row r="7" spans="1:22" ht="12.75" customHeight="1">
      <c r="A7" s="213" t="s">
        <v>136</v>
      </c>
      <c r="B7" s="8">
        <v>8308.5</v>
      </c>
      <c r="C7" s="208">
        <v>6</v>
      </c>
      <c r="D7" s="209">
        <f t="shared" ref="D7:F18" si="0">C7*100000/$B7*2.017</f>
        <v>145.6580610218451</v>
      </c>
      <c r="E7" s="208"/>
      <c r="F7" s="209">
        <f t="shared" si="0"/>
        <v>0</v>
      </c>
      <c r="G7" s="210"/>
      <c r="H7" s="209">
        <v>0</v>
      </c>
      <c r="I7" s="211"/>
      <c r="J7" s="209">
        <f t="shared" ref="J7:J18" si="1">I7*100000/$B7*2.017</f>
        <v>0</v>
      </c>
      <c r="K7" s="208"/>
      <c r="L7" s="209">
        <f t="shared" ref="L7:L18" si="2">K7*100000/$B7*2.017</f>
        <v>0</v>
      </c>
      <c r="M7" s="208">
        <v>2</v>
      </c>
      <c r="N7" s="209">
        <f t="shared" ref="N7:N18" si="3">M7*100000/$B7*2.017</f>
        <v>48.552687007281698</v>
      </c>
      <c r="O7" s="211"/>
      <c r="P7" s="209">
        <f t="shared" ref="P7:P18" si="4">O7*100000/$B7*2.017</f>
        <v>0</v>
      </c>
      <c r="Q7" s="208">
        <v>2</v>
      </c>
      <c r="R7" s="209">
        <f t="shared" ref="R7:R18" si="5">Q7*100000/$B7*2.017</f>
        <v>48.552687007281698</v>
      </c>
      <c r="S7" s="208">
        <v>1</v>
      </c>
      <c r="T7" s="209">
        <f t="shared" ref="T7:T18" si="6">S7*100000/$B7*2.017</f>
        <v>24.276343503640849</v>
      </c>
      <c r="U7" s="212">
        <v>3</v>
      </c>
      <c r="V7" s="209">
        <f t="shared" ref="V7:V18" si="7">U7*100000/$B7*2.017</f>
        <v>72.82903051092255</v>
      </c>
    </row>
    <row r="8" spans="1:22" ht="12.75" customHeight="1">
      <c r="A8" s="213" t="s">
        <v>137</v>
      </c>
      <c r="B8" s="8">
        <v>12407</v>
      </c>
      <c r="C8" s="208">
        <v>15</v>
      </c>
      <c r="D8" s="209">
        <f t="shared" si="0"/>
        <v>243.85427581204158</v>
      </c>
      <c r="E8" s="208">
        <v>2</v>
      </c>
      <c r="F8" s="209">
        <f t="shared" si="0"/>
        <v>32.513903441605542</v>
      </c>
      <c r="G8" s="210"/>
      <c r="H8" s="209">
        <v>0</v>
      </c>
      <c r="I8" s="211">
        <v>1</v>
      </c>
      <c r="J8" s="209">
        <f t="shared" si="1"/>
        <v>16.256951720802771</v>
      </c>
      <c r="K8" s="208">
        <v>4</v>
      </c>
      <c r="L8" s="209">
        <f t="shared" si="2"/>
        <v>65.027806883211085</v>
      </c>
      <c r="M8" s="208">
        <v>2</v>
      </c>
      <c r="N8" s="209">
        <f t="shared" si="3"/>
        <v>32.513903441605542</v>
      </c>
      <c r="O8" s="211">
        <v>1</v>
      </c>
      <c r="P8" s="209">
        <f t="shared" si="4"/>
        <v>16.256951720802771</v>
      </c>
      <c r="Q8" s="208">
        <v>2</v>
      </c>
      <c r="R8" s="209">
        <f t="shared" si="5"/>
        <v>32.513903441605542</v>
      </c>
      <c r="S8" s="208"/>
      <c r="T8" s="209">
        <f t="shared" si="6"/>
        <v>0</v>
      </c>
      <c r="U8" s="212">
        <f t="shared" ref="U8:U12" si="8">C8-E8-I8-K8-M8-O8-Q8</f>
        <v>3</v>
      </c>
      <c r="V8" s="209">
        <f t="shared" si="7"/>
        <v>48.770855162408317</v>
      </c>
    </row>
    <row r="9" spans="1:22" ht="12.75" customHeight="1">
      <c r="A9" s="213" t="s">
        <v>138</v>
      </c>
      <c r="B9" s="8">
        <v>13751</v>
      </c>
      <c r="C9" s="208">
        <v>11</v>
      </c>
      <c r="D9" s="209">
        <f t="shared" si="0"/>
        <v>161.34826558068502</v>
      </c>
      <c r="E9" s="208">
        <v>3</v>
      </c>
      <c r="F9" s="209">
        <f t="shared" si="0"/>
        <v>44.004072431095913</v>
      </c>
      <c r="G9" s="210">
        <v>2</v>
      </c>
      <c r="H9" s="209">
        <v>29.336048287397279</v>
      </c>
      <c r="I9" s="211"/>
      <c r="J9" s="209">
        <f t="shared" si="1"/>
        <v>0</v>
      </c>
      <c r="K9" s="208"/>
      <c r="L9" s="209">
        <f t="shared" si="2"/>
        <v>0</v>
      </c>
      <c r="M9" s="208">
        <v>5</v>
      </c>
      <c r="N9" s="209">
        <f t="shared" si="3"/>
        <v>73.340120718493196</v>
      </c>
      <c r="O9" s="211"/>
      <c r="P9" s="209">
        <f t="shared" si="4"/>
        <v>0</v>
      </c>
      <c r="Q9" s="208">
        <v>2</v>
      </c>
      <c r="R9" s="209">
        <f t="shared" si="5"/>
        <v>29.336048287397279</v>
      </c>
      <c r="S9" s="208">
        <v>2</v>
      </c>
      <c r="T9" s="209">
        <f t="shared" si="6"/>
        <v>29.336048287397279</v>
      </c>
      <c r="U9" s="212">
        <f t="shared" si="8"/>
        <v>1</v>
      </c>
      <c r="V9" s="209">
        <f t="shared" si="7"/>
        <v>14.66802414369864</v>
      </c>
    </row>
    <row r="10" spans="1:22" ht="12.75" customHeight="1">
      <c r="A10" s="213" t="s">
        <v>139</v>
      </c>
      <c r="B10" s="8">
        <v>14336</v>
      </c>
      <c r="C10" s="208">
        <v>8</v>
      </c>
      <c r="D10" s="209">
        <f t="shared" si="0"/>
        <v>112.55580357142857</v>
      </c>
      <c r="E10" s="208"/>
      <c r="F10" s="209">
        <f t="shared" si="0"/>
        <v>0</v>
      </c>
      <c r="G10" s="210"/>
      <c r="H10" s="209">
        <v>0</v>
      </c>
      <c r="I10" s="211"/>
      <c r="J10" s="209">
        <f t="shared" si="1"/>
        <v>0</v>
      </c>
      <c r="K10" s="208">
        <v>2</v>
      </c>
      <c r="L10" s="209">
        <f t="shared" si="2"/>
        <v>28.138950892857142</v>
      </c>
      <c r="M10" s="208">
        <v>2</v>
      </c>
      <c r="N10" s="209">
        <f t="shared" si="3"/>
        <v>28.138950892857142</v>
      </c>
      <c r="O10" s="211"/>
      <c r="P10" s="209">
        <f t="shared" si="4"/>
        <v>0</v>
      </c>
      <c r="Q10" s="208">
        <v>1</v>
      </c>
      <c r="R10" s="209">
        <f t="shared" si="5"/>
        <v>14.069475446428571</v>
      </c>
      <c r="S10" s="208">
        <v>1</v>
      </c>
      <c r="T10" s="209">
        <f t="shared" si="6"/>
        <v>14.069475446428571</v>
      </c>
      <c r="U10" s="212">
        <f t="shared" si="8"/>
        <v>3</v>
      </c>
      <c r="V10" s="209">
        <f t="shared" si="7"/>
        <v>42.208426339285708</v>
      </c>
    </row>
    <row r="11" spans="1:22" ht="12.75" customHeight="1">
      <c r="A11" s="213" t="s">
        <v>140</v>
      </c>
      <c r="B11" s="8">
        <v>11614.5</v>
      </c>
      <c r="C11" s="208">
        <v>9</v>
      </c>
      <c r="D11" s="209">
        <f t="shared" si="0"/>
        <v>156.2960092987214</v>
      </c>
      <c r="E11" s="208">
        <v>2</v>
      </c>
      <c r="F11" s="209">
        <f t="shared" si="0"/>
        <v>34.732446510826982</v>
      </c>
      <c r="G11" s="210">
        <v>1</v>
      </c>
      <c r="H11" s="209">
        <v>17.366223255413491</v>
      </c>
      <c r="I11" s="211"/>
      <c r="J11" s="209">
        <f t="shared" si="1"/>
        <v>0</v>
      </c>
      <c r="K11" s="208"/>
      <c r="L11" s="209">
        <f t="shared" si="2"/>
        <v>0</v>
      </c>
      <c r="M11" s="208">
        <v>3</v>
      </c>
      <c r="N11" s="209">
        <f t="shared" si="3"/>
        <v>52.098669766240477</v>
      </c>
      <c r="O11" s="211"/>
      <c r="P11" s="209">
        <f t="shared" si="4"/>
        <v>0</v>
      </c>
      <c r="Q11" s="208"/>
      <c r="R11" s="209">
        <f t="shared" si="5"/>
        <v>0</v>
      </c>
      <c r="S11" s="208"/>
      <c r="T11" s="209">
        <f t="shared" si="6"/>
        <v>0</v>
      </c>
      <c r="U11" s="212">
        <f t="shared" si="8"/>
        <v>4</v>
      </c>
      <c r="V11" s="209">
        <f t="shared" si="7"/>
        <v>69.464893021653964</v>
      </c>
    </row>
    <row r="12" spans="1:22" ht="12.75" customHeight="1">
      <c r="A12" s="213" t="s">
        <v>141</v>
      </c>
      <c r="B12" s="8">
        <v>19312.5</v>
      </c>
      <c r="C12" s="208">
        <v>9</v>
      </c>
      <c r="D12" s="209">
        <f t="shared" si="0"/>
        <v>93.996116504854371</v>
      </c>
      <c r="E12" s="208">
        <v>2</v>
      </c>
      <c r="F12" s="209">
        <f t="shared" si="0"/>
        <v>20.888025889967636</v>
      </c>
      <c r="G12" s="210"/>
      <c r="H12" s="209">
        <v>0</v>
      </c>
      <c r="I12" s="211"/>
      <c r="J12" s="209">
        <f t="shared" si="1"/>
        <v>0</v>
      </c>
      <c r="K12" s="208"/>
      <c r="L12" s="209">
        <f t="shared" si="2"/>
        <v>0</v>
      </c>
      <c r="M12" s="208">
        <v>4</v>
      </c>
      <c r="N12" s="209">
        <f t="shared" si="3"/>
        <v>41.776051779935273</v>
      </c>
      <c r="O12" s="211">
        <v>1</v>
      </c>
      <c r="P12" s="209">
        <f t="shared" si="4"/>
        <v>10.444012944983818</v>
      </c>
      <c r="Q12" s="208"/>
      <c r="R12" s="209">
        <f t="shared" si="5"/>
        <v>0</v>
      </c>
      <c r="S12" s="208"/>
      <c r="T12" s="209">
        <f t="shared" si="6"/>
        <v>0</v>
      </c>
      <c r="U12" s="212">
        <f t="shared" si="8"/>
        <v>2</v>
      </c>
      <c r="V12" s="209">
        <f t="shared" si="7"/>
        <v>20.888025889967636</v>
      </c>
    </row>
    <row r="13" spans="1:22" ht="12.75" customHeight="1">
      <c r="A13" s="213" t="s">
        <v>142</v>
      </c>
      <c r="B13" s="8">
        <v>14676</v>
      </c>
      <c r="C13" s="208">
        <v>13</v>
      </c>
      <c r="D13" s="209">
        <f t="shared" si="0"/>
        <v>178.6658490051785</v>
      </c>
      <c r="E13" s="208">
        <v>3</v>
      </c>
      <c r="F13" s="209">
        <f t="shared" si="0"/>
        <v>41.230580539656579</v>
      </c>
      <c r="G13" s="210">
        <v>1</v>
      </c>
      <c r="H13" s="209">
        <v>13.743526846552195</v>
      </c>
      <c r="I13" s="211">
        <v>1</v>
      </c>
      <c r="J13" s="209">
        <f t="shared" si="1"/>
        <v>13.743526846552195</v>
      </c>
      <c r="K13" s="208"/>
      <c r="L13" s="209">
        <f t="shared" si="2"/>
        <v>0</v>
      </c>
      <c r="M13" s="208">
        <v>5</v>
      </c>
      <c r="N13" s="209">
        <f t="shared" si="3"/>
        <v>68.717634232760972</v>
      </c>
      <c r="O13" s="211">
        <v>1</v>
      </c>
      <c r="P13" s="209">
        <f t="shared" si="4"/>
        <v>13.743526846552195</v>
      </c>
      <c r="Q13" s="208">
        <v>1</v>
      </c>
      <c r="R13" s="209">
        <f t="shared" si="5"/>
        <v>13.743526846552195</v>
      </c>
      <c r="S13" s="208">
        <v>1</v>
      </c>
      <c r="T13" s="209">
        <f t="shared" si="6"/>
        <v>13.743526846552195</v>
      </c>
      <c r="U13" s="212">
        <v>4</v>
      </c>
      <c r="V13" s="209">
        <f t="shared" si="7"/>
        <v>54.974107386208779</v>
      </c>
    </row>
    <row r="14" spans="1:22" ht="12.75" customHeight="1">
      <c r="A14" s="213" t="s">
        <v>143</v>
      </c>
      <c r="B14" s="8">
        <v>16354</v>
      </c>
      <c r="C14" s="208">
        <v>16</v>
      </c>
      <c r="D14" s="209">
        <f t="shared" si="0"/>
        <v>197.33398556927966</v>
      </c>
      <c r="E14" s="208">
        <v>1</v>
      </c>
      <c r="F14" s="209">
        <f t="shared" si="0"/>
        <v>12.333374098079979</v>
      </c>
      <c r="G14" s="210"/>
      <c r="H14" s="209">
        <v>0</v>
      </c>
      <c r="I14" s="211"/>
      <c r="J14" s="209">
        <f t="shared" si="1"/>
        <v>0</v>
      </c>
      <c r="K14" s="208">
        <v>3</v>
      </c>
      <c r="L14" s="209">
        <f t="shared" si="2"/>
        <v>37.000122294239937</v>
      </c>
      <c r="M14" s="208">
        <v>7</v>
      </c>
      <c r="N14" s="209">
        <f t="shared" si="3"/>
        <v>86.333618686559859</v>
      </c>
      <c r="O14" s="211"/>
      <c r="P14" s="209">
        <f t="shared" si="4"/>
        <v>0</v>
      </c>
      <c r="Q14" s="208">
        <v>1</v>
      </c>
      <c r="R14" s="209">
        <f t="shared" si="5"/>
        <v>12.333374098079979</v>
      </c>
      <c r="S14" s="208"/>
      <c r="T14" s="209">
        <f t="shared" si="6"/>
        <v>0</v>
      </c>
      <c r="U14" s="212">
        <v>8</v>
      </c>
      <c r="V14" s="209">
        <f t="shared" si="7"/>
        <v>98.666992784639831</v>
      </c>
    </row>
    <row r="15" spans="1:22" ht="12.75" customHeight="1">
      <c r="A15" s="213" t="s">
        <v>144</v>
      </c>
      <c r="B15" s="8">
        <v>10417.5</v>
      </c>
      <c r="C15" s="208">
        <v>5</v>
      </c>
      <c r="D15" s="209">
        <f t="shared" si="0"/>
        <v>96.808255339572824</v>
      </c>
      <c r="E15" s="208"/>
      <c r="F15" s="209">
        <f t="shared" si="0"/>
        <v>0</v>
      </c>
      <c r="G15" s="210">
        <v>0</v>
      </c>
      <c r="H15" s="209">
        <v>0</v>
      </c>
      <c r="I15" s="211">
        <v>1</v>
      </c>
      <c r="J15" s="209">
        <f t="shared" si="1"/>
        <v>19.361651067914565</v>
      </c>
      <c r="K15" s="208"/>
      <c r="L15" s="209">
        <f t="shared" si="2"/>
        <v>0</v>
      </c>
      <c r="M15" s="208">
        <v>1</v>
      </c>
      <c r="N15" s="209">
        <f t="shared" si="3"/>
        <v>19.361651067914565</v>
      </c>
      <c r="O15" s="211"/>
      <c r="P15" s="209">
        <f t="shared" si="4"/>
        <v>0</v>
      </c>
      <c r="Q15" s="208">
        <v>2</v>
      </c>
      <c r="R15" s="209">
        <f t="shared" si="5"/>
        <v>38.72330213582913</v>
      </c>
      <c r="S15" s="208">
        <v>2</v>
      </c>
      <c r="T15" s="209">
        <f t="shared" si="6"/>
        <v>38.72330213582913</v>
      </c>
      <c r="U15" s="212">
        <v>3</v>
      </c>
      <c r="V15" s="209">
        <f t="shared" si="7"/>
        <v>58.084953203743694</v>
      </c>
    </row>
    <row r="16" spans="1:22" ht="12.75" customHeight="1">
      <c r="A16" s="214" t="s">
        <v>145</v>
      </c>
      <c r="B16" s="30">
        <v>155119</v>
      </c>
      <c r="C16" s="215">
        <f>SUM(C6:C15)</f>
        <v>104</v>
      </c>
      <c r="D16" s="209">
        <f t="shared" si="0"/>
        <v>135.23037152121918</v>
      </c>
      <c r="E16" s="215">
        <f>SUM(E6:E15)</f>
        <v>15</v>
      </c>
      <c r="F16" s="209">
        <f t="shared" si="0"/>
        <v>19.504380507868152</v>
      </c>
      <c r="G16" s="215">
        <v>6</v>
      </c>
      <c r="H16" s="209">
        <v>7.8017522031472613</v>
      </c>
      <c r="I16" s="215">
        <f>SUM(I6:I15)</f>
        <v>4</v>
      </c>
      <c r="J16" s="209">
        <f t="shared" si="1"/>
        <v>5.2011681354315078</v>
      </c>
      <c r="K16" s="215">
        <f>SUM(K6:K15)</f>
        <v>12</v>
      </c>
      <c r="L16" s="209">
        <f t="shared" si="2"/>
        <v>15.603504406294523</v>
      </c>
      <c r="M16" s="215">
        <f>SUM(M6:M15)</f>
        <v>32</v>
      </c>
      <c r="N16" s="209">
        <f t="shared" si="3"/>
        <v>41.609345083452062</v>
      </c>
      <c r="O16" s="215">
        <f>SUM(O6:O15)</f>
        <v>4</v>
      </c>
      <c r="P16" s="209">
        <f t="shared" si="4"/>
        <v>5.2011681354315078</v>
      </c>
      <c r="Q16" s="215">
        <f>SUM(Q6:Q15)</f>
        <v>13</v>
      </c>
      <c r="R16" s="209">
        <f t="shared" si="5"/>
        <v>16.903796440152398</v>
      </c>
      <c r="S16" s="215">
        <f>SUM(S6:S15)</f>
        <v>8</v>
      </c>
      <c r="T16" s="209">
        <f t="shared" si="6"/>
        <v>10.402336270863016</v>
      </c>
      <c r="U16" s="215">
        <f>SUM(U6:U15)</f>
        <v>38</v>
      </c>
      <c r="V16" s="209">
        <f t="shared" si="7"/>
        <v>49.411097286599322</v>
      </c>
    </row>
    <row r="17" spans="1:22" ht="12.75" customHeight="1">
      <c r="A17" s="216" t="s">
        <v>146</v>
      </c>
      <c r="B17" s="43">
        <v>63218.5</v>
      </c>
      <c r="C17" s="208">
        <v>28</v>
      </c>
      <c r="D17" s="209">
        <f t="shared" si="0"/>
        <v>89.334609331129329</v>
      </c>
      <c r="E17" s="217">
        <v>3</v>
      </c>
      <c r="F17" s="209">
        <f t="shared" si="0"/>
        <v>9.5715652854781439</v>
      </c>
      <c r="G17" s="218">
        <v>2</v>
      </c>
      <c r="H17" s="209">
        <v>6.381043523652095</v>
      </c>
      <c r="I17" s="219">
        <v>1</v>
      </c>
      <c r="J17" s="209">
        <f t="shared" si="1"/>
        <v>3.1905217618260475</v>
      </c>
      <c r="K17" s="217">
        <v>2</v>
      </c>
      <c r="L17" s="209">
        <f t="shared" si="2"/>
        <v>6.381043523652095</v>
      </c>
      <c r="M17" s="217">
        <v>10</v>
      </c>
      <c r="N17" s="209">
        <f t="shared" si="3"/>
        <v>31.905217618260476</v>
      </c>
      <c r="O17" s="219">
        <v>1</v>
      </c>
      <c r="P17" s="209">
        <f t="shared" si="4"/>
        <v>3.1905217618260475</v>
      </c>
      <c r="Q17" s="217">
        <v>6</v>
      </c>
      <c r="R17" s="209">
        <f t="shared" si="5"/>
        <v>19.143130570956288</v>
      </c>
      <c r="S17" s="217">
        <v>3</v>
      </c>
      <c r="T17" s="209">
        <f t="shared" si="6"/>
        <v>9.5715652854781439</v>
      </c>
      <c r="U17" s="220">
        <v>10</v>
      </c>
      <c r="V17" s="209">
        <f t="shared" si="7"/>
        <v>31.905217618260476</v>
      </c>
    </row>
    <row r="18" spans="1:22" ht="12.75" customHeight="1">
      <c r="A18" s="221" t="s">
        <v>147</v>
      </c>
      <c r="B18" s="52">
        <v>218337.5</v>
      </c>
      <c r="C18" s="222">
        <f>C16+C17</f>
        <v>132</v>
      </c>
      <c r="D18" s="209">
        <f t="shared" si="0"/>
        <v>121.94148966622772</v>
      </c>
      <c r="E18" s="223">
        <f>E16+E17</f>
        <v>18</v>
      </c>
      <c r="F18" s="224">
        <f t="shared" si="0"/>
        <v>16.6283849544856</v>
      </c>
      <c r="G18" s="225">
        <v>8</v>
      </c>
      <c r="H18" s="226">
        <v>7.3903933131047115</v>
      </c>
      <c r="I18" s="223">
        <f>I16+I17</f>
        <v>5</v>
      </c>
      <c r="J18" s="209">
        <f t="shared" si="1"/>
        <v>4.6189958206904445</v>
      </c>
      <c r="K18" s="223">
        <f>K16+K17</f>
        <v>14</v>
      </c>
      <c r="L18" s="209">
        <f t="shared" si="2"/>
        <v>12.933188297933246</v>
      </c>
      <c r="M18" s="223">
        <f>M16+M17</f>
        <v>42</v>
      </c>
      <c r="N18" s="209">
        <f t="shared" si="3"/>
        <v>38.799564893799733</v>
      </c>
      <c r="O18" s="223">
        <f>O16+O17</f>
        <v>5</v>
      </c>
      <c r="P18" s="209">
        <f t="shared" si="4"/>
        <v>4.6189958206904445</v>
      </c>
      <c r="Q18" s="227">
        <f>Q16+Q17</f>
        <v>19</v>
      </c>
      <c r="R18" s="209">
        <f t="shared" si="5"/>
        <v>17.552184118623689</v>
      </c>
      <c r="S18" s="227">
        <f>S16+S17</f>
        <v>11</v>
      </c>
      <c r="T18" s="209">
        <f t="shared" si="6"/>
        <v>10.161790805518978</v>
      </c>
      <c r="U18" s="227">
        <f>U16+U17</f>
        <v>48</v>
      </c>
      <c r="V18" s="209">
        <f t="shared" si="7"/>
        <v>44.342359878628265</v>
      </c>
    </row>
    <row r="19" spans="1:22" ht="12.75" customHeight="1">
      <c r="A19" s="339" t="s">
        <v>148</v>
      </c>
      <c r="B19" s="339"/>
      <c r="C19" s="228">
        <v>1</v>
      </c>
      <c r="D19" s="229"/>
      <c r="E19" s="230">
        <f>E18/$C18</f>
        <v>0.13636363636363635</v>
      </c>
      <c r="F19" s="231"/>
      <c r="G19" s="232">
        <v>0.44400000000000001</v>
      </c>
      <c r="H19" s="231"/>
      <c r="I19" s="230">
        <f>I18/$C18</f>
        <v>3.787878787878788E-2</v>
      </c>
      <c r="J19" s="233"/>
      <c r="K19" s="234">
        <f>K18/$C18</f>
        <v>0.10606060606060606</v>
      </c>
      <c r="L19" s="231"/>
      <c r="M19" s="235">
        <f>M18/$C18</f>
        <v>0.31818181818181818</v>
      </c>
      <c r="N19" s="231"/>
      <c r="O19" s="230">
        <f>O18/$C18</f>
        <v>3.787878787878788E-2</v>
      </c>
      <c r="P19" s="231"/>
      <c r="Q19" s="234">
        <f>Q18/$C18</f>
        <v>0.14393939393939395</v>
      </c>
      <c r="R19" s="231"/>
      <c r="S19" s="232">
        <v>0.57899999999999996</v>
      </c>
      <c r="T19" s="231"/>
      <c r="U19" s="230">
        <f>U18/$C18</f>
        <v>0.36363636363636365</v>
      </c>
      <c r="V19" s="236"/>
    </row>
    <row r="20" spans="1:22" ht="12.75" customHeight="1" thickBot="1">
      <c r="A20" s="331" t="s">
        <v>149</v>
      </c>
      <c r="B20" s="332"/>
      <c r="C20" s="237">
        <v>145</v>
      </c>
      <c r="D20" s="238">
        <v>134.57928013326094</v>
      </c>
      <c r="E20" s="239">
        <v>14</v>
      </c>
      <c r="F20" s="240">
        <v>12.993861530107951</v>
      </c>
      <c r="G20" s="241">
        <v>12</v>
      </c>
      <c r="H20" s="242">
        <v>11.137595597235388</v>
      </c>
      <c r="I20" s="243">
        <v>6</v>
      </c>
      <c r="J20" s="238">
        <v>5.5687977986176938</v>
      </c>
      <c r="K20" s="243">
        <v>16</v>
      </c>
      <c r="L20" s="238">
        <v>14.850127462980517</v>
      </c>
      <c r="M20" s="239">
        <v>44</v>
      </c>
      <c r="N20" s="238">
        <v>40.837850523196416</v>
      </c>
      <c r="O20" s="244">
        <v>6</v>
      </c>
      <c r="P20" s="238">
        <v>5.5687977986176938</v>
      </c>
      <c r="Q20" s="245">
        <v>30</v>
      </c>
      <c r="R20" s="238">
        <v>27.84398899308847</v>
      </c>
      <c r="S20" s="245">
        <v>16</v>
      </c>
      <c r="T20" s="238">
        <v>14.850127462980517</v>
      </c>
      <c r="U20" s="246">
        <v>29</v>
      </c>
      <c r="V20" s="238">
        <v>26.915856026652186</v>
      </c>
    </row>
    <row r="21" spans="1:22" ht="12.75" customHeight="1">
      <c r="A21" s="333" t="s">
        <v>150</v>
      </c>
      <c r="B21" s="334"/>
      <c r="C21" s="247">
        <f>C18-C20</f>
        <v>-13</v>
      </c>
      <c r="D21" s="248">
        <f>(D18/D20)-100%</f>
        <v>-9.3905915193774447E-2</v>
      </c>
      <c r="E21" s="247">
        <f>E18-E20</f>
        <v>4</v>
      </c>
      <c r="F21" s="248">
        <f>(F18/F20)-100%</f>
        <v>0.27971080159320838</v>
      </c>
      <c r="G21" s="247">
        <v>-4</v>
      </c>
      <c r="H21" s="248">
        <v>-0.33644625102574377</v>
      </c>
      <c r="I21" s="247">
        <f>I18-I20</f>
        <v>-1</v>
      </c>
      <c r="J21" s="248">
        <f>(J18/J20)-100%</f>
        <v>-0.17055781378217982</v>
      </c>
      <c r="K21" s="247">
        <f>K18-K20</f>
        <v>-2</v>
      </c>
      <c r="L21" s="248">
        <f>(L18/L20)-100%</f>
        <v>-0.12908570447128864</v>
      </c>
      <c r="M21" s="247">
        <f>M18-M20</f>
        <v>-2</v>
      </c>
      <c r="N21" s="248">
        <f>(N18/N20)-100%</f>
        <v>-4.9911677605042226E-2</v>
      </c>
      <c r="O21" s="247">
        <f>O18-O20</f>
        <v>-1</v>
      </c>
      <c r="P21" s="248">
        <f>(P18/P20)-100%</f>
        <v>-0.17055781378217982</v>
      </c>
      <c r="Q21" s="247">
        <f>Q18-Q20</f>
        <v>-11</v>
      </c>
      <c r="R21" s="248">
        <f>(R18/R20)-100%</f>
        <v>-0.36962393847445663</v>
      </c>
      <c r="S21" s="247">
        <f>S18-S20</f>
        <v>-5</v>
      </c>
      <c r="T21" s="248">
        <f>(T18/T20)-100%</f>
        <v>-0.31571019637029829</v>
      </c>
      <c r="U21" s="247">
        <f>U18-U20</f>
        <v>19</v>
      </c>
      <c r="V21" s="248">
        <f>(V18/V20)-100%</f>
        <v>0.64744379055677403</v>
      </c>
    </row>
    <row r="22" spans="1:22" ht="12.75" customHeight="1">
      <c r="A22" s="335" t="s">
        <v>151</v>
      </c>
      <c r="B22" s="336"/>
      <c r="C22" s="249">
        <v>160</v>
      </c>
      <c r="D22" s="250">
        <v>149.23933209647495</v>
      </c>
      <c r="E22" s="251">
        <v>21</v>
      </c>
      <c r="F22" s="250">
        <v>19.587662337662337</v>
      </c>
      <c r="G22" s="252">
        <v>16</v>
      </c>
      <c r="H22" s="250">
        <v>14.923933209647496</v>
      </c>
      <c r="I22" s="251">
        <v>5</v>
      </c>
      <c r="J22" s="250">
        <v>4.6637291280148423</v>
      </c>
      <c r="K22" s="251">
        <v>17</v>
      </c>
      <c r="L22" s="250">
        <v>15.856679035250465</v>
      </c>
      <c r="M22" s="251">
        <v>44</v>
      </c>
      <c r="N22" s="250">
        <v>41.040816326530617</v>
      </c>
      <c r="O22" s="251">
        <v>7</v>
      </c>
      <c r="P22" s="250">
        <v>6.5292207792207799</v>
      </c>
      <c r="Q22" s="249">
        <v>37</v>
      </c>
      <c r="R22" s="250">
        <v>34.511595547309831</v>
      </c>
      <c r="S22" s="249">
        <v>16</v>
      </c>
      <c r="T22" s="250">
        <v>14.923933209647496</v>
      </c>
      <c r="U22" s="249">
        <v>29</v>
      </c>
      <c r="V22" s="253">
        <v>27.049628942486088</v>
      </c>
    </row>
  </sheetData>
  <mergeCells count="35">
    <mergeCell ref="A1:T1"/>
    <mergeCell ref="A3:A5"/>
    <mergeCell ref="B3:B5"/>
    <mergeCell ref="C3:D3"/>
    <mergeCell ref="E3:F3"/>
    <mergeCell ref="G3:H3"/>
    <mergeCell ref="I3:J3"/>
    <mergeCell ref="K3:L3"/>
    <mergeCell ref="M3:N3"/>
    <mergeCell ref="O3:P3"/>
    <mergeCell ref="Q3:T3"/>
    <mergeCell ref="U3:V3"/>
    <mergeCell ref="C4:C5"/>
    <mergeCell ref="D4:D5"/>
    <mergeCell ref="E4:E5"/>
    <mergeCell ref="F4:F5"/>
    <mergeCell ref="G4:G5"/>
    <mergeCell ref="H4:H5"/>
    <mergeCell ref="I4:I5"/>
    <mergeCell ref="J4:J5"/>
    <mergeCell ref="S4:T4"/>
    <mergeCell ref="U4:U5"/>
    <mergeCell ref="V4:V5"/>
    <mergeCell ref="O4:O5"/>
    <mergeCell ref="P4:P5"/>
    <mergeCell ref="A20:B20"/>
    <mergeCell ref="A21:B21"/>
    <mergeCell ref="A22:B22"/>
    <mergeCell ref="Q4:Q5"/>
    <mergeCell ref="R4:R5"/>
    <mergeCell ref="A19:B19"/>
    <mergeCell ref="K4:K5"/>
    <mergeCell ref="L4:L5"/>
    <mergeCell ref="M4:M5"/>
    <mergeCell ref="N4:N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Y26"/>
  <sheetViews>
    <sheetView tabSelected="1" workbookViewId="0">
      <selection activeCell="R29" sqref="R29"/>
    </sheetView>
  </sheetViews>
  <sheetFormatPr defaultColWidth="14.85546875" defaultRowHeight="12.75" customHeight="1"/>
  <cols>
    <col min="1" max="1" width="20.5703125" style="351" customWidth="1"/>
    <col min="2" max="2" width="9.28515625" style="351" customWidth="1"/>
    <col min="3" max="3" width="6.5703125" style="351" customWidth="1"/>
    <col min="4" max="4" width="8.140625" style="351" customWidth="1"/>
    <col min="5" max="5" width="6.5703125" style="351" customWidth="1"/>
    <col min="6" max="6" width="8" style="351" customWidth="1"/>
    <col min="7" max="7" width="11.7109375" style="351" customWidth="1"/>
    <col min="8" max="8" width="8" style="351" customWidth="1"/>
    <col min="9" max="9" width="6.42578125" style="351" customWidth="1"/>
    <col min="10" max="10" width="8" style="351" customWidth="1"/>
    <col min="11" max="11" width="6.5703125" style="351" customWidth="1"/>
    <col min="12" max="12" width="8.42578125" style="351" customWidth="1"/>
    <col min="13" max="13" width="6.5703125" style="351" customWidth="1"/>
    <col min="14" max="14" width="8.5703125" style="351" customWidth="1"/>
    <col min="15" max="15" width="6" style="351" customWidth="1"/>
    <col min="16" max="16" width="8.5703125" style="351" customWidth="1"/>
    <col min="17" max="17" width="6.5703125" style="351" customWidth="1"/>
    <col min="18" max="18" width="8.42578125" style="351" customWidth="1"/>
    <col min="19" max="19" width="6.5703125" style="351" customWidth="1"/>
    <col min="20" max="20" width="8" style="351" customWidth="1"/>
    <col min="21" max="21" width="6.5703125" style="351" customWidth="1"/>
    <col min="22" max="22" width="8.5703125" style="351" customWidth="1"/>
    <col min="23" max="23" width="7.5703125" style="351" customWidth="1"/>
    <col min="24" max="31" width="9.7109375" style="351" customWidth="1"/>
    <col min="32" max="32" width="10.7109375" style="351" customWidth="1"/>
    <col min="33" max="259" width="9.7109375" style="351" customWidth="1"/>
    <col min="260" max="1026" width="9.7109375" style="352" customWidth="1"/>
    <col min="1027" max="1027" width="14.85546875" style="352" customWidth="1"/>
    <col min="1028" max="16384" width="14.85546875" style="352"/>
  </cols>
  <sheetData>
    <row r="2" spans="1:259" ht="20.25">
      <c r="A2" s="348" t="s">
        <v>152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50"/>
      <c r="X2" s="350"/>
      <c r="AG2" s="352"/>
      <c r="AH2" s="352"/>
      <c r="AI2" s="352"/>
      <c r="AJ2" s="352"/>
      <c r="AK2" s="352"/>
      <c r="AL2" s="352"/>
      <c r="AM2" s="352"/>
      <c r="AN2" s="352"/>
      <c r="AO2" s="352"/>
      <c r="AP2" s="352"/>
      <c r="AQ2" s="352"/>
      <c r="AR2" s="352"/>
      <c r="AS2" s="352"/>
      <c r="AT2" s="352"/>
      <c r="AU2" s="352"/>
      <c r="AV2" s="352"/>
      <c r="AW2" s="352"/>
      <c r="AX2" s="352"/>
      <c r="AY2" s="352"/>
      <c r="AZ2" s="352"/>
      <c r="BA2" s="352"/>
      <c r="BB2" s="352"/>
      <c r="BC2" s="352"/>
      <c r="BD2" s="352"/>
      <c r="BE2" s="352"/>
      <c r="BF2" s="352"/>
      <c r="BG2" s="352"/>
      <c r="BH2" s="352"/>
      <c r="BI2" s="352"/>
      <c r="BJ2" s="352"/>
      <c r="BK2" s="352"/>
      <c r="BL2" s="352"/>
      <c r="BM2" s="352"/>
      <c r="BN2" s="352"/>
      <c r="BO2" s="352"/>
      <c r="BP2" s="352"/>
      <c r="BQ2" s="352"/>
      <c r="BR2" s="352"/>
      <c r="BS2" s="352"/>
      <c r="BT2" s="352"/>
      <c r="BU2" s="352"/>
      <c r="BV2" s="352"/>
      <c r="BW2" s="352"/>
      <c r="BX2" s="352"/>
      <c r="BY2" s="352"/>
      <c r="BZ2" s="352"/>
      <c r="CA2" s="352"/>
      <c r="CB2" s="352"/>
      <c r="CC2" s="352"/>
      <c r="CD2" s="352"/>
      <c r="CE2" s="352"/>
      <c r="CF2" s="352"/>
      <c r="CG2" s="352"/>
      <c r="CH2" s="352"/>
      <c r="CI2" s="352"/>
      <c r="CJ2" s="352"/>
      <c r="CK2" s="352"/>
      <c r="CL2" s="352"/>
      <c r="CM2" s="352"/>
      <c r="CN2" s="352"/>
      <c r="CO2" s="352"/>
      <c r="CP2" s="352"/>
      <c r="CQ2" s="352"/>
      <c r="CR2" s="352"/>
      <c r="CS2" s="352"/>
      <c r="CT2" s="352"/>
      <c r="CU2" s="352"/>
      <c r="CV2" s="352"/>
      <c r="CW2" s="352"/>
      <c r="CX2" s="352"/>
      <c r="CY2" s="352"/>
      <c r="CZ2" s="352"/>
      <c r="DA2" s="352"/>
      <c r="DB2" s="352"/>
      <c r="DC2" s="352"/>
      <c r="DD2" s="352"/>
      <c r="DE2" s="352"/>
      <c r="DF2" s="352"/>
      <c r="DG2" s="352"/>
      <c r="DH2" s="352"/>
      <c r="DI2" s="352"/>
      <c r="DJ2" s="352"/>
      <c r="DK2" s="352"/>
      <c r="DL2" s="352"/>
      <c r="DM2" s="352"/>
      <c r="DN2" s="352"/>
      <c r="DO2" s="352"/>
      <c r="DP2" s="352"/>
      <c r="DQ2" s="352"/>
      <c r="DR2" s="352"/>
      <c r="DS2" s="352"/>
      <c r="DT2" s="352"/>
      <c r="DU2" s="352"/>
      <c r="DV2" s="352"/>
      <c r="DW2" s="352"/>
      <c r="DX2" s="352"/>
      <c r="DY2" s="352"/>
      <c r="DZ2" s="352"/>
      <c r="EA2" s="352"/>
      <c r="EB2" s="352"/>
      <c r="EC2" s="352"/>
      <c r="ED2" s="352"/>
      <c r="EE2" s="352"/>
      <c r="EF2" s="352"/>
      <c r="EG2" s="352"/>
      <c r="EH2" s="352"/>
      <c r="EI2" s="352"/>
      <c r="EJ2" s="352"/>
      <c r="EK2" s="352"/>
      <c r="EL2" s="352"/>
      <c r="EM2" s="352"/>
      <c r="EN2" s="352"/>
      <c r="EO2" s="352"/>
      <c r="EP2" s="352"/>
      <c r="EQ2" s="352"/>
      <c r="ER2" s="352"/>
      <c r="ES2" s="352"/>
      <c r="ET2" s="352"/>
      <c r="EU2" s="352"/>
      <c r="EV2" s="352"/>
      <c r="EW2" s="352"/>
      <c r="EX2" s="352"/>
      <c r="EY2" s="352"/>
      <c r="EZ2" s="352"/>
      <c r="FA2" s="352"/>
      <c r="FB2" s="352"/>
      <c r="FC2" s="352"/>
      <c r="FD2" s="352"/>
      <c r="FE2" s="352"/>
      <c r="FF2" s="352"/>
      <c r="FG2" s="352"/>
      <c r="FH2" s="352"/>
      <c r="FI2" s="352"/>
      <c r="FJ2" s="352"/>
      <c r="FK2" s="352"/>
      <c r="FL2" s="352"/>
      <c r="FM2" s="352"/>
      <c r="FN2" s="352"/>
      <c r="FO2" s="352"/>
      <c r="FP2" s="352"/>
      <c r="FQ2" s="352"/>
      <c r="FR2" s="352"/>
      <c r="FS2" s="352"/>
      <c r="FT2" s="352"/>
      <c r="FU2" s="352"/>
      <c r="FV2" s="352"/>
      <c r="FW2" s="352"/>
      <c r="FX2" s="352"/>
      <c r="FY2" s="352"/>
      <c r="FZ2" s="352"/>
      <c r="GA2" s="352"/>
      <c r="GB2" s="352"/>
      <c r="GC2" s="352"/>
      <c r="GD2" s="352"/>
      <c r="GE2" s="352"/>
      <c r="GF2" s="352"/>
      <c r="GG2" s="352"/>
      <c r="GH2" s="352"/>
      <c r="GI2" s="352"/>
      <c r="GJ2" s="352"/>
      <c r="GK2" s="352"/>
      <c r="GL2" s="352"/>
      <c r="GM2" s="352"/>
      <c r="GN2" s="352"/>
      <c r="GO2" s="352"/>
      <c r="GP2" s="352"/>
      <c r="GQ2" s="352"/>
      <c r="GR2" s="352"/>
      <c r="GS2" s="352"/>
      <c r="GT2" s="352"/>
      <c r="GU2" s="352"/>
      <c r="GV2" s="352"/>
      <c r="GW2" s="352"/>
      <c r="GX2" s="352"/>
      <c r="GY2" s="352"/>
      <c r="GZ2" s="352"/>
      <c r="HA2" s="352"/>
      <c r="HB2" s="352"/>
      <c r="HC2" s="352"/>
      <c r="HD2" s="352"/>
      <c r="HE2" s="352"/>
      <c r="HF2" s="352"/>
      <c r="HG2" s="352"/>
      <c r="HH2" s="352"/>
      <c r="HI2" s="352"/>
      <c r="HJ2" s="352"/>
      <c r="HK2" s="352"/>
      <c r="HL2" s="352"/>
      <c r="HM2" s="352"/>
      <c r="HN2" s="352"/>
      <c r="HO2" s="352"/>
      <c r="HP2" s="352"/>
      <c r="HQ2" s="352"/>
      <c r="HR2" s="352"/>
      <c r="HS2" s="352"/>
      <c r="HT2" s="352"/>
      <c r="HU2" s="352"/>
      <c r="HV2" s="352"/>
      <c r="HW2" s="352"/>
      <c r="HX2" s="352"/>
      <c r="HY2" s="352"/>
      <c r="HZ2" s="352"/>
      <c r="IA2" s="352"/>
      <c r="IB2" s="352"/>
      <c r="IC2" s="352"/>
      <c r="ID2" s="352"/>
      <c r="IE2" s="352"/>
      <c r="IF2" s="352"/>
      <c r="IG2" s="352"/>
      <c r="IH2" s="352"/>
      <c r="II2" s="352"/>
      <c r="IJ2" s="352"/>
      <c r="IK2" s="352"/>
      <c r="IL2" s="352"/>
      <c r="IM2" s="352"/>
      <c r="IN2" s="352"/>
      <c r="IO2" s="352"/>
      <c r="IP2" s="352"/>
      <c r="IQ2" s="352"/>
      <c r="IR2" s="352"/>
      <c r="IS2" s="352"/>
      <c r="IT2" s="352"/>
      <c r="IU2" s="352"/>
      <c r="IV2" s="352"/>
      <c r="IW2" s="352"/>
      <c r="IX2" s="352"/>
      <c r="IY2" s="352"/>
    </row>
    <row r="3" spans="1:259" ht="20.25">
      <c r="A3" s="350"/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3"/>
      <c r="V3" s="353"/>
      <c r="W3" s="350"/>
      <c r="X3" s="350"/>
      <c r="AG3" s="352"/>
      <c r="AH3" s="352"/>
      <c r="AI3" s="352"/>
      <c r="AJ3" s="352"/>
      <c r="AK3" s="352"/>
      <c r="AL3" s="352"/>
      <c r="AM3" s="352"/>
      <c r="AN3" s="352"/>
      <c r="AO3" s="352"/>
      <c r="AP3" s="352"/>
      <c r="AQ3" s="352"/>
      <c r="AR3" s="352"/>
      <c r="AS3" s="352"/>
      <c r="AT3" s="352"/>
      <c r="AU3" s="352"/>
      <c r="AV3" s="352"/>
      <c r="AW3" s="352"/>
      <c r="AX3" s="352"/>
      <c r="AY3" s="352"/>
      <c r="AZ3" s="352"/>
      <c r="BA3" s="352"/>
      <c r="BB3" s="352"/>
      <c r="BC3" s="352"/>
      <c r="BD3" s="352"/>
      <c r="BE3" s="352"/>
      <c r="BF3" s="352"/>
      <c r="BG3" s="352"/>
      <c r="BH3" s="352"/>
      <c r="BI3" s="352"/>
      <c r="BJ3" s="352"/>
      <c r="BK3" s="352"/>
      <c r="BL3" s="352"/>
      <c r="BM3" s="352"/>
      <c r="BN3" s="352"/>
      <c r="BO3" s="352"/>
      <c r="BP3" s="352"/>
      <c r="BQ3" s="352"/>
      <c r="BR3" s="352"/>
      <c r="BS3" s="352"/>
      <c r="BT3" s="352"/>
      <c r="BU3" s="352"/>
      <c r="BV3" s="352"/>
      <c r="BW3" s="352"/>
      <c r="BX3" s="352"/>
      <c r="BY3" s="352"/>
      <c r="BZ3" s="352"/>
      <c r="CA3" s="352"/>
      <c r="CB3" s="352"/>
      <c r="CC3" s="352"/>
      <c r="CD3" s="352"/>
      <c r="CE3" s="352"/>
      <c r="CF3" s="352"/>
      <c r="CG3" s="352"/>
      <c r="CH3" s="352"/>
      <c r="CI3" s="352"/>
      <c r="CJ3" s="352"/>
      <c r="CK3" s="352"/>
      <c r="CL3" s="352"/>
      <c r="CM3" s="352"/>
      <c r="CN3" s="352"/>
      <c r="CO3" s="352"/>
      <c r="CP3" s="352"/>
      <c r="CQ3" s="352"/>
      <c r="CR3" s="352"/>
      <c r="CS3" s="352"/>
      <c r="CT3" s="352"/>
      <c r="CU3" s="352"/>
      <c r="CV3" s="352"/>
      <c r="CW3" s="352"/>
      <c r="CX3" s="352"/>
      <c r="CY3" s="352"/>
      <c r="CZ3" s="352"/>
      <c r="DA3" s="352"/>
      <c r="DB3" s="352"/>
      <c r="DC3" s="352"/>
      <c r="DD3" s="352"/>
      <c r="DE3" s="352"/>
      <c r="DF3" s="352"/>
      <c r="DG3" s="352"/>
      <c r="DH3" s="352"/>
      <c r="DI3" s="352"/>
      <c r="DJ3" s="352"/>
      <c r="DK3" s="352"/>
      <c r="DL3" s="352"/>
      <c r="DM3" s="352"/>
      <c r="DN3" s="352"/>
      <c r="DO3" s="352"/>
      <c r="DP3" s="352"/>
      <c r="DQ3" s="352"/>
      <c r="DR3" s="352"/>
      <c r="DS3" s="352"/>
      <c r="DT3" s="352"/>
      <c r="DU3" s="352"/>
      <c r="DV3" s="352"/>
      <c r="DW3" s="352"/>
      <c r="DX3" s="352"/>
      <c r="DY3" s="352"/>
      <c r="DZ3" s="352"/>
      <c r="EA3" s="352"/>
      <c r="EB3" s="352"/>
      <c r="EC3" s="352"/>
      <c r="ED3" s="352"/>
      <c r="EE3" s="352"/>
      <c r="EF3" s="352"/>
      <c r="EG3" s="352"/>
      <c r="EH3" s="352"/>
      <c r="EI3" s="352"/>
      <c r="EJ3" s="352"/>
      <c r="EK3" s="352"/>
      <c r="EL3" s="352"/>
      <c r="EM3" s="352"/>
      <c r="EN3" s="352"/>
      <c r="EO3" s="352"/>
      <c r="EP3" s="352"/>
      <c r="EQ3" s="352"/>
      <c r="ER3" s="352"/>
      <c r="ES3" s="352"/>
      <c r="ET3" s="352"/>
      <c r="EU3" s="352"/>
      <c r="EV3" s="352"/>
      <c r="EW3" s="352"/>
      <c r="EX3" s="352"/>
      <c r="EY3" s="352"/>
      <c r="EZ3" s="352"/>
      <c r="FA3" s="352"/>
      <c r="FB3" s="352"/>
      <c r="FC3" s="352"/>
      <c r="FD3" s="352"/>
      <c r="FE3" s="352"/>
      <c r="FF3" s="352"/>
      <c r="FG3" s="352"/>
      <c r="FH3" s="352"/>
      <c r="FI3" s="352"/>
      <c r="FJ3" s="352"/>
      <c r="FK3" s="352"/>
      <c r="FL3" s="352"/>
      <c r="FM3" s="352"/>
      <c r="FN3" s="352"/>
      <c r="FO3" s="352"/>
      <c r="FP3" s="352"/>
      <c r="FQ3" s="352"/>
      <c r="FR3" s="352"/>
      <c r="FS3" s="352"/>
      <c r="FT3" s="352"/>
      <c r="FU3" s="352"/>
      <c r="FV3" s="352"/>
      <c r="FW3" s="352"/>
      <c r="FX3" s="352"/>
      <c r="FY3" s="352"/>
      <c r="FZ3" s="352"/>
      <c r="GA3" s="352"/>
      <c r="GB3" s="352"/>
      <c r="GC3" s="352"/>
      <c r="GD3" s="352"/>
      <c r="GE3" s="352"/>
      <c r="GF3" s="352"/>
      <c r="GG3" s="352"/>
      <c r="GH3" s="352"/>
      <c r="GI3" s="352"/>
      <c r="GJ3" s="352"/>
      <c r="GK3" s="352"/>
      <c r="GL3" s="352"/>
      <c r="GM3" s="352"/>
      <c r="GN3" s="352"/>
      <c r="GO3" s="352"/>
      <c r="GP3" s="352"/>
      <c r="GQ3" s="352"/>
      <c r="GR3" s="352"/>
      <c r="GS3" s="352"/>
      <c r="GT3" s="352"/>
      <c r="GU3" s="352"/>
      <c r="GV3" s="352"/>
      <c r="GW3" s="352"/>
      <c r="GX3" s="352"/>
      <c r="GY3" s="352"/>
      <c r="GZ3" s="352"/>
      <c r="HA3" s="352"/>
      <c r="HB3" s="352"/>
      <c r="HC3" s="352"/>
      <c r="HD3" s="352"/>
      <c r="HE3" s="352"/>
      <c r="HF3" s="352"/>
      <c r="HG3" s="352"/>
      <c r="HH3" s="352"/>
      <c r="HI3" s="352"/>
      <c r="HJ3" s="352"/>
      <c r="HK3" s="352"/>
      <c r="HL3" s="352"/>
      <c r="HM3" s="352"/>
      <c r="HN3" s="352"/>
      <c r="HO3" s="352"/>
      <c r="HP3" s="352"/>
      <c r="HQ3" s="352"/>
      <c r="HR3" s="352"/>
      <c r="HS3" s="352"/>
      <c r="HT3" s="352"/>
      <c r="HU3" s="352"/>
      <c r="HV3" s="352"/>
      <c r="HW3" s="352"/>
      <c r="HX3" s="352"/>
      <c r="HY3" s="352"/>
      <c r="HZ3" s="352"/>
      <c r="IA3" s="352"/>
      <c r="IB3" s="352"/>
      <c r="IC3" s="352"/>
      <c r="ID3" s="352"/>
      <c r="IE3" s="352"/>
      <c r="IF3" s="352"/>
      <c r="IG3" s="352"/>
      <c r="IH3" s="352"/>
      <c r="II3" s="352"/>
      <c r="IJ3" s="352"/>
      <c r="IK3" s="352"/>
      <c r="IL3" s="352"/>
      <c r="IM3" s="352"/>
      <c r="IN3" s="352"/>
      <c r="IO3" s="352"/>
      <c r="IP3" s="352"/>
      <c r="IQ3" s="352"/>
      <c r="IR3" s="352"/>
      <c r="IS3" s="352"/>
      <c r="IT3" s="352"/>
      <c r="IU3" s="352"/>
      <c r="IV3" s="352"/>
      <c r="IW3" s="352"/>
      <c r="IX3" s="352"/>
      <c r="IY3" s="352"/>
    </row>
    <row r="4" spans="1:259" ht="22.5" customHeight="1">
      <c r="A4" s="342" t="s">
        <v>121</v>
      </c>
      <c r="B4" s="342" t="s">
        <v>153</v>
      </c>
      <c r="C4" s="347" t="s">
        <v>154</v>
      </c>
      <c r="D4" s="347"/>
      <c r="E4" s="347" t="s">
        <v>155</v>
      </c>
      <c r="F4" s="347"/>
      <c r="G4" s="347" t="s">
        <v>156</v>
      </c>
      <c r="H4" s="347"/>
      <c r="I4" s="347" t="s">
        <v>157</v>
      </c>
      <c r="J4" s="347"/>
      <c r="K4" s="347" t="s">
        <v>158</v>
      </c>
      <c r="L4" s="347"/>
      <c r="M4" s="347" t="s">
        <v>159</v>
      </c>
      <c r="N4" s="347"/>
      <c r="O4" s="347" t="s">
        <v>160</v>
      </c>
      <c r="P4" s="347"/>
      <c r="Q4" s="347" t="s">
        <v>161</v>
      </c>
      <c r="R4" s="347"/>
      <c r="S4" s="347"/>
      <c r="T4" s="354"/>
      <c r="U4" s="355" t="s">
        <v>131</v>
      </c>
      <c r="V4" s="355"/>
      <c r="AG4" s="352"/>
      <c r="AH4" s="352"/>
      <c r="AI4" s="352"/>
      <c r="AJ4" s="352"/>
      <c r="AK4" s="352"/>
      <c r="AL4" s="352"/>
      <c r="AM4" s="352"/>
      <c r="AN4" s="352"/>
      <c r="AO4" s="352"/>
      <c r="AP4" s="352"/>
      <c r="AQ4" s="352"/>
      <c r="AR4" s="352"/>
      <c r="AS4" s="352"/>
      <c r="AT4" s="352"/>
      <c r="AU4" s="352"/>
      <c r="AV4" s="352"/>
      <c r="AW4" s="352"/>
      <c r="AX4" s="352"/>
      <c r="AY4" s="352"/>
      <c r="AZ4" s="352"/>
      <c r="BA4" s="352"/>
      <c r="BB4" s="352"/>
      <c r="BC4" s="352"/>
      <c r="BD4" s="352"/>
      <c r="BE4" s="352"/>
      <c r="BF4" s="352"/>
      <c r="BG4" s="352"/>
      <c r="BH4" s="352"/>
      <c r="BI4" s="352"/>
      <c r="BJ4" s="352"/>
      <c r="BK4" s="352"/>
      <c r="BL4" s="352"/>
      <c r="BM4" s="352"/>
      <c r="BN4" s="352"/>
      <c r="BO4" s="352"/>
      <c r="BP4" s="352"/>
      <c r="BQ4" s="352"/>
      <c r="BR4" s="352"/>
      <c r="BS4" s="352"/>
      <c r="BT4" s="352"/>
      <c r="BU4" s="352"/>
      <c r="BV4" s="352"/>
      <c r="BW4" s="352"/>
      <c r="BX4" s="352"/>
      <c r="BY4" s="352"/>
      <c r="BZ4" s="352"/>
      <c r="CA4" s="352"/>
      <c r="CB4" s="352"/>
      <c r="CC4" s="352"/>
      <c r="CD4" s="352"/>
      <c r="CE4" s="352"/>
      <c r="CF4" s="352"/>
      <c r="CG4" s="352"/>
      <c r="CH4" s="352"/>
      <c r="CI4" s="352"/>
      <c r="CJ4" s="352"/>
      <c r="CK4" s="352"/>
      <c r="CL4" s="352"/>
      <c r="CM4" s="352"/>
      <c r="CN4" s="352"/>
      <c r="CO4" s="352"/>
      <c r="CP4" s="352"/>
      <c r="CQ4" s="352"/>
      <c r="CR4" s="352"/>
      <c r="CS4" s="352"/>
      <c r="CT4" s="352"/>
      <c r="CU4" s="352"/>
      <c r="CV4" s="352"/>
      <c r="CW4" s="352"/>
      <c r="CX4" s="352"/>
      <c r="CY4" s="352"/>
      <c r="CZ4" s="352"/>
      <c r="DA4" s="352"/>
      <c r="DB4" s="352"/>
      <c r="DC4" s="352"/>
      <c r="DD4" s="352"/>
      <c r="DE4" s="352"/>
      <c r="DF4" s="352"/>
      <c r="DG4" s="352"/>
      <c r="DH4" s="352"/>
      <c r="DI4" s="352"/>
      <c r="DJ4" s="352"/>
      <c r="DK4" s="352"/>
      <c r="DL4" s="352"/>
      <c r="DM4" s="352"/>
      <c r="DN4" s="352"/>
      <c r="DO4" s="352"/>
      <c r="DP4" s="352"/>
      <c r="DQ4" s="352"/>
      <c r="DR4" s="352"/>
      <c r="DS4" s="352"/>
      <c r="DT4" s="352"/>
      <c r="DU4" s="352"/>
      <c r="DV4" s="352"/>
      <c r="DW4" s="352"/>
      <c r="DX4" s="352"/>
      <c r="DY4" s="352"/>
      <c r="DZ4" s="352"/>
      <c r="EA4" s="352"/>
      <c r="EB4" s="352"/>
      <c r="EC4" s="352"/>
      <c r="ED4" s="352"/>
      <c r="EE4" s="352"/>
      <c r="EF4" s="352"/>
      <c r="EG4" s="352"/>
      <c r="EH4" s="352"/>
      <c r="EI4" s="352"/>
      <c r="EJ4" s="352"/>
      <c r="EK4" s="352"/>
      <c r="EL4" s="352"/>
      <c r="EM4" s="352"/>
      <c r="EN4" s="352"/>
      <c r="EO4" s="352"/>
      <c r="EP4" s="352"/>
      <c r="EQ4" s="352"/>
      <c r="ER4" s="352"/>
      <c r="ES4" s="352"/>
      <c r="ET4" s="352"/>
      <c r="EU4" s="352"/>
      <c r="EV4" s="352"/>
      <c r="EW4" s="352"/>
      <c r="EX4" s="352"/>
      <c r="EY4" s="352"/>
      <c r="EZ4" s="352"/>
      <c r="FA4" s="352"/>
      <c r="FB4" s="352"/>
      <c r="FC4" s="352"/>
      <c r="FD4" s="352"/>
      <c r="FE4" s="352"/>
      <c r="FF4" s="352"/>
      <c r="FG4" s="352"/>
      <c r="FH4" s="352"/>
      <c r="FI4" s="352"/>
      <c r="FJ4" s="352"/>
      <c r="FK4" s="352"/>
      <c r="FL4" s="352"/>
      <c r="FM4" s="352"/>
      <c r="FN4" s="352"/>
      <c r="FO4" s="352"/>
      <c r="FP4" s="352"/>
      <c r="FQ4" s="352"/>
      <c r="FR4" s="352"/>
      <c r="FS4" s="352"/>
      <c r="FT4" s="352"/>
      <c r="FU4" s="352"/>
      <c r="FV4" s="352"/>
      <c r="FW4" s="352"/>
      <c r="FX4" s="352"/>
      <c r="FY4" s="352"/>
      <c r="FZ4" s="352"/>
      <c r="GA4" s="352"/>
      <c r="GB4" s="352"/>
      <c r="GC4" s="352"/>
      <c r="GD4" s="352"/>
      <c r="GE4" s="352"/>
      <c r="GF4" s="352"/>
      <c r="GG4" s="352"/>
      <c r="GH4" s="352"/>
      <c r="GI4" s="352"/>
      <c r="GJ4" s="352"/>
      <c r="GK4" s="352"/>
      <c r="GL4" s="352"/>
      <c r="GM4" s="352"/>
      <c r="GN4" s="352"/>
      <c r="GO4" s="352"/>
      <c r="GP4" s="352"/>
      <c r="GQ4" s="352"/>
      <c r="GR4" s="352"/>
      <c r="GS4" s="352"/>
      <c r="GT4" s="352"/>
      <c r="GU4" s="352"/>
      <c r="GV4" s="352"/>
      <c r="GW4" s="352"/>
      <c r="GX4" s="352"/>
      <c r="GY4" s="352"/>
      <c r="GZ4" s="352"/>
      <c r="HA4" s="352"/>
      <c r="HB4" s="352"/>
      <c r="HC4" s="352"/>
      <c r="HD4" s="352"/>
      <c r="HE4" s="352"/>
      <c r="HF4" s="352"/>
      <c r="HG4" s="352"/>
      <c r="HH4" s="352"/>
      <c r="HI4" s="352"/>
      <c r="HJ4" s="352"/>
      <c r="HK4" s="352"/>
      <c r="HL4" s="352"/>
      <c r="HM4" s="352"/>
      <c r="HN4" s="352"/>
      <c r="HO4" s="352"/>
      <c r="HP4" s="352"/>
      <c r="HQ4" s="352"/>
      <c r="HR4" s="352"/>
      <c r="HS4" s="352"/>
      <c r="HT4" s="352"/>
      <c r="HU4" s="352"/>
      <c r="HV4" s="352"/>
      <c r="HW4" s="352"/>
      <c r="HX4" s="352"/>
      <c r="HY4" s="352"/>
      <c r="HZ4" s="352"/>
      <c r="IA4" s="352"/>
      <c r="IB4" s="352"/>
      <c r="IC4" s="352"/>
      <c r="ID4" s="352"/>
      <c r="IE4" s="352"/>
      <c r="IF4" s="352"/>
      <c r="IG4" s="352"/>
      <c r="IH4" s="352"/>
      <c r="II4" s="352"/>
      <c r="IJ4" s="352"/>
      <c r="IK4" s="352"/>
      <c r="IL4" s="352"/>
      <c r="IM4" s="352"/>
      <c r="IN4" s="352"/>
      <c r="IO4" s="352"/>
      <c r="IP4" s="352"/>
      <c r="IQ4" s="352"/>
      <c r="IR4" s="352"/>
      <c r="IS4" s="352"/>
      <c r="IT4" s="352"/>
      <c r="IU4" s="352"/>
      <c r="IV4" s="352"/>
      <c r="IW4" s="352"/>
      <c r="IX4" s="352"/>
      <c r="IY4" s="352"/>
    </row>
    <row r="5" spans="1:259" ht="21" customHeight="1">
      <c r="A5" s="342"/>
      <c r="B5" s="342"/>
      <c r="C5" s="340" t="s">
        <v>15</v>
      </c>
      <c r="D5" s="356" t="s">
        <v>162</v>
      </c>
      <c r="E5" s="340" t="s">
        <v>15</v>
      </c>
      <c r="F5" s="356" t="s">
        <v>162</v>
      </c>
      <c r="G5" s="357" t="s">
        <v>15</v>
      </c>
      <c r="H5" s="356" t="s">
        <v>162</v>
      </c>
      <c r="I5" s="340" t="s">
        <v>15</v>
      </c>
      <c r="J5" s="356" t="s">
        <v>162</v>
      </c>
      <c r="K5" s="340" t="s">
        <v>15</v>
      </c>
      <c r="L5" s="356" t="s">
        <v>162</v>
      </c>
      <c r="M5" s="340" t="s">
        <v>15</v>
      </c>
      <c r="N5" s="356" t="s">
        <v>162</v>
      </c>
      <c r="O5" s="340" t="s">
        <v>15</v>
      </c>
      <c r="P5" s="356" t="s">
        <v>162</v>
      </c>
      <c r="Q5" s="337" t="s">
        <v>15</v>
      </c>
      <c r="R5" s="356" t="s">
        <v>162</v>
      </c>
      <c r="S5" s="356" t="s">
        <v>163</v>
      </c>
      <c r="T5" s="358"/>
      <c r="U5" s="359" t="s">
        <v>15</v>
      </c>
      <c r="V5" s="356" t="s">
        <v>162</v>
      </c>
      <c r="AF5" s="360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352"/>
      <c r="AS5" s="352"/>
      <c r="AT5" s="352"/>
      <c r="AU5" s="352"/>
      <c r="AV5" s="352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2"/>
      <c r="BM5" s="352"/>
      <c r="BN5" s="352"/>
      <c r="BO5" s="352"/>
      <c r="BP5" s="352"/>
      <c r="BQ5" s="352"/>
      <c r="BR5" s="352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2"/>
      <c r="CH5" s="352"/>
      <c r="CI5" s="352"/>
      <c r="CJ5" s="352"/>
      <c r="CK5" s="352"/>
      <c r="CL5" s="352"/>
      <c r="CM5" s="352"/>
      <c r="CN5" s="352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2"/>
      <c r="DC5" s="352"/>
      <c r="DD5" s="352"/>
      <c r="DE5" s="352"/>
      <c r="DF5" s="352"/>
      <c r="DG5" s="352"/>
      <c r="DH5" s="352"/>
      <c r="DI5" s="352"/>
      <c r="DJ5" s="352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2"/>
      <c r="DX5" s="352"/>
      <c r="DY5" s="352"/>
      <c r="DZ5" s="352"/>
      <c r="EA5" s="352"/>
      <c r="EB5" s="352"/>
      <c r="EC5" s="352"/>
      <c r="ED5" s="352"/>
      <c r="EE5" s="352"/>
      <c r="EF5" s="352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2"/>
      <c r="ES5" s="352"/>
      <c r="ET5" s="352"/>
      <c r="EU5" s="352"/>
      <c r="EV5" s="352"/>
      <c r="EW5" s="352"/>
      <c r="EX5" s="352"/>
      <c r="EY5" s="352"/>
      <c r="EZ5" s="352"/>
      <c r="FA5" s="352"/>
      <c r="FB5" s="352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2"/>
      <c r="FN5" s="352"/>
      <c r="FO5" s="352"/>
      <c r="FP5" s="352"/>
      <c r="FQ5" s="352"/>
      <c r="FR5" s="352"/>
      <c r="FS5" s="352"/>
      <c r="FT5" s="352"/>
      <c r="FU5" s="352"/>
      <c r="FV5" s="352"/>
      <c r="FW5" s="352"/>
      <c r="FX5" s="352"/>
      <c r="FY5" s="352"/>
      <c r="FZ5" s="352"/>
      <c r="GA5" s="352"/>
      <c r="GB5" s="352"/>
      <c r="GC5" s="352"/>
      <c r="GD5" s="352"/>
      <c r="GE5" s="352"/>
      <c r="GF5" s="352"/>
      <c r="GG5" s="352"/>
      <c r="GH5" s="352"/>
      <c r="GI5" s="352"/>
      <c r="GJ5" s="352"/>
      <c r="GK5" s="352"/>
      <c r="GL5" s="352"/>
      <c r="GM5" s="352"/>
      <c r="GN5" s="352"/>
      <c r="GO5" s="352"/>
      <c r="GP5" s="352"/>
      <c r="GQ5" s="352"/>
      <c r="GR5" s="352"/>
      <c r="GS5" s="352"/>
      <c r="GT5" s="352"/>
      <c r="GU5" s="352"/>
      <c r="GV5" s="352"/>
      <c r="GW5" s="352"/>
      <c r="GX5" s="352"/>
      <c r="GY5" s="352"/>
      <c r="GZ5" s="352"/>
      <c r="HA5" s="352"/>
      <c r="HB5" s="352"/>
      <c r="HC5" s="352"/>
      <c r="HD5" s="352"/>
      <c r="HE5" s="352"/>
      <c r="HF5" s="352"/>
      <c r="HG5" s="352"/>
      <c r="HH5" s="352"/>
      <c r="HI5" s="352"/>
      <c r="HJ5" s="352"/>
      <c r="HK5" s="352"/>
      <c r="HL5" s="352"/>
      <c r="HM5" s="352"/>
      <c r="HN5" s="352"/>
      <c r="HO5" s="352"/>
      <c r="HP5" s="352"/>
      <c r="HQ5" s="352"/>
      <c r="HR5" s="352"/>
      <c r="HS5" s="352"/>
      <c r="HT5" s="352"/>
      <c r="HU5" s="352"/>
      <c r="HV5" s="352"/>
      <c r="HW5" s="352"/>
      <c r="HX5" s="352"/>
      <c r="HY5" s="352"/>
      <c r="HZ5" s="352"/>
      <c r="IA5" s="352"/>
      <c r="IB5" s="352"/>
      <c r="IC5" s="352"/>
      <c r="ID5" s="352"/>
      <c r="IE5" s="352"/>
      <c r="IF5" s="352"/>
      <c r="IG5" s="352"/>
      <c r="IH5" s="352"/>
      <c r="II5" s="352"/>
      <c r="IJ5" s="352"/>
      <c r="IK5" s="352"/>
      <c r="IL5" s="352"/>
      <c r="IM5" s="352"/>
      <c r="IN5" s="352"/>
      <c r="IO5" s="352"/>
      <c r="IP5" s="352"/>
      <c r="IQ5" s="352"/>
      <c r="IR5" s="352"/>
      <c r="IS5" s="352"/>
      <c r="IT5" s="352"/>
      <c r="IU5" s="352"/>
      <c r="IV5" s="352"/>
      <c r="IW5" s="352"/>
      <c r="IX5" s="352"/>
      <c r="IY5" s="352"/>
    </row>
    <row r="6" spans="1:259" ht="22.5">
      <c r="A6" s="342"/>
      <c r="B6" s="342"/>
      <c r="C6" s="340"/>
      <c r="D6" s="356"/>
      <c r="E6" s="340"/>
      <c r="F6" s="356"/>
      <c r="G6" s="357"/>
      <c r="H6" s="356"/>
      <c r="I6" s="340"/>
      <c r="J6" s="356"/>
      <c r="K6" s="340"/>
      <c r="L6" s="356"/>
      <c r="M6" s="340"/>
      <c r="N6" s="356"/>
      <c r="O6" s="340"/>
      <c r="P6" s="356"/>
      <c r="Q6" s="337"/>
      <c r="R6" s="356"/>
      <c r="S6" s="256" t="s">
        <v>15</v>
      </c>
      <c r="T6" s="361" t="s">
        <v>134</v>
      </c>
      <c r="U6" s="359"/>
      <c r="V6" s="356"/>
      <c r="W6" s="254"/>
      <c r="X6" s="254"/>
      <c r="AF6" s="360"/>
      <c r="AG6" s="352"/>
      <c r="AH6" s="352"/>
      <c r="AI6" s="352"/>
      <c r="AJ6" s="352"/>
      <c r="AK6" s="352"/>
      <c r="AL6" s="352"/>
      <c r="AM6" s="352"/>
      <c r="AN6" s="352"/>
      <c r="AO6" s="352"/>
      <c r="AP6" s="352"/>
      <c r="AQ6" s="352"/>
      <c r="AR6" s="352"/>
      <c r="AS6" s="352"/>
      <c r="AT6" s="352"/>
      <c r="AU6" s="352"/>
      <c r="AV6" s="352"/>
      <c r="AW6" s="352"/>
      <c r="AX6" s="352"/>
      <c r="AY6" s="352"/>
      <c r="AZ6" s="352"/>
      <c r="BA6" s="352"/>
      <c r="BB6" s="352"/>
      <c r="BC6" s="352"/>
      <c r="BD6" s="352"/>
      <c r="BE6" s="352"/>
      <c r="BF6" s="352"/>
      <c r="BG6" s="352"/>
      <c r="BH6" s="352"/>
      <c r="BI6" s="352"/>
      <c r="BJ6" s="352"/>
      <c r="BK6" s="352"/>
      <c r="BL6" s="352"/>
      <c r="BM6" s="352"/>
      <c r="BN6" s="352"/>
      <c r="BO6" s="352"/>
      <c r="BP6" s="352"/>
      <c r="BQ6" s="352"/>
      <c r="BR6" s="352"/>
      <c r="BS6" s="352"/>
      <c r="BT6" s="352"/>
      <c r="BU6" s="352"/>
      <c r="BV6" s="352"/>
      <c r="BW6" s="352"/>
      <c r="BX6" s="352"/>
      <c r="BY6" s="352"/>
      <c r="BZ6" s="352"/>
      <c r="CA6" s="352"/>
      <c r="CB6" s="352"/>
      <c r="CC6" s="352"/>
      <c r="CD6" s="352"/>
      <c r="CE6" s="352"/>
      <c r="CF6" s="352"/>
      <c r="CG6" s="352"/>
      <c r="CH6" s="352"/>
      <c r="CI6" s="352"/>
      <c r="CJ6" s="352"/>
      <c r="CK6" s="352"/>
      <c r="CL6" s="352"/>
      <c r="CM6" s="352"/>
      <c r="CN6" s="352"/>
      <c r="CO6" s="352"/>
      <c r="CP6" s="352"/>
      <c r="CQ6" s="352"/>
      <c r="CR6" s="352"/>
      <c r="CS6" s="352"/>
      <c r="CT6" s="352"/>
      <c r="CU6" s="352"/>
      <c r="CV6" s="352"/>
      <c r="CW6" s="352"/>
      <c r="CX6" s="352"/>
      <c r="CY6" s="352"/>
      <c r="CZ6" s="352"/>
      <c r="DA6" s="352"/>
      <c r="DB6" s="352"/>
      <c r="DC6" s="352"/>
      <c r="DD6" s="352"/>
      <c r="DE6" s="352"/>
      <c r="DF6" s="352"/>
      <c r="DG6" s="352"/>
      <c r="DH6" s="352"/>
      <c r="DI6" s="352"/>
      <c r="DJ6" s="352"/>
      <c r="DK6" s="352"/>
      <c r="DL6" s="352"/>
      <c r="DM6" s="352"/>
      <c r="DN6" s="352"/>
      <c r="DO6" s="352"/>
      <c r="DP6" s="352"/>
      <c r="DQ6" s="352"/>
      <c r="DR6" s="352"/>
      <c r="DS6" s="352"/>
      <c r="DT6" s="352"/>
      <c r="DU6" s="352"/>
      <c r="DV6" s="352"/>
      <c r="DW6" s="352"/>
      <c r="DX6" s="352"/>
      <c r="DY6" s="352"/>
      <c r="DZ6" s="352"/>
      <c r="EA6" s="352"/>
      <c r="EB6" s="352"/>
      <c r="EC6" s="352"/>
      <c r="ED6" s="352"/>
      <c r="EE6" s="352"/>
      <c r="EF6" s="352"/>
      <c r="EG6" s="352"/>
      <c r="EH6" s="352"/>
      <c r="EI6" s="352"/>
      <c r="EJ6" s="352"/>
      <c r="EK6" s="352"/>
      <c r="EL6" s="352"/>
      <c r="EM6" s="352"/>
      <c r="EN6" s="352"/>
      <c r="EO6" s="352"/>
      <c r="EP6" s="352"/>
      <c r="EQ6" s="352"/>
      <c r="ER6" s="352"/>
      <c r="ES6" s="352"/>
      <c r="ET6" s="352"/>
      <c r="EU6" s="352"/>
      <c r="EV6" s="352"/>
      <c r="EW6" s="352"/>
      <c r="EX6" s="352"/>
      <c r="EY6" s="352"/>
      <c r="EZ6" s="352"/>
      <c r="FA6" s="352"/>
      <c r="FB6" s="352"/>
      <c r="FC6" s="352"/>
      <c r="FD6" s="352"/>
      <c r="FE6" s="352"/>
      <c r="FF6" s="352"/>
      <c r="FG6" s="352"/>
      <c r="FH6" s="352"/>
      <c r="FI6" s="352"/>
      <c r="FJ6" s="352"/>
      <c r="FK6" s="352"/>
      <c r="FL6" s="352"/>
      <c r="FM6" s="352"/>
      <c r="FN6" s="352"/>
      <c r="FO6" s="352"/>
      <c r="FP6" s="352"/>
      <c r="FQ6" s="352"/>
      <c r="FR6" s="352"/>
      <c r="FS6" s="352"/>
      <c r="FT6" s="352"/>
      <c r="FU6" s="352"/>
      <c r="FV6" s="352"/>
      <c r="FW6" s="352"/>
      <c r="FX6" s="352"/>
      <c r="FY6" s="352"/>
      <c r="FZ6" s="352"/>
      <c r="GA6" s="352"/>
      <c r="GB6" s="352"/>
      <c r="GC6" s="352"/>
      <c r="GD6" s="352"/>
      <c r="GE6" s="352"/>
      <c r="GF6" s="352"/>
      <c r="GG6" s="352"/>
      <c r="GH6" s="352"/>
      <c r="GI6" s="352"/>
      <c r="GJ6" s="352"/>
      <c r="GK6" s="352"/>
      <c r="GL6" s="352"/>
      <c r="GM6" s="352"/>
      <c r="GN6" s="352"/>
      <c r="GO6" s="352"/>
      <c r="GP6" s="352"/>
      <c r="GQ6" s="352"/>
      <c r="GR6" s="352"/>
      <c r="GS6" s="352"/>
      <c r="GT6" s="352"/>
      <c r="GU6" s="352"/>
      <c r="GV6" s="352"/>
      <c r="GW6" s="352"/>
      <c r="GX6" s="352"/>
      <c r="GY6" s="352"/>
      <c r="GZ6" s="352"/>
      <c r="HA6" s="352"/>
      <c r="HB6" s="352"/>
      <c r="HC6" s="352"/>
      <c r="HD6" s="352"/>
      <c r="HE6" s="352"/>
      <c r="HF6" s="352"/>
      <c r="HG6" s="352"/>
      <c r="HH6" s="352"/>
      <c r="HI6" s="352"/>
      <c r="HJ6" s="352"/>
      <c r="HK6" s="352"/>
      <c r="HL6" s="352"/>
      <c r="HM6" s="352"/>
      <c r="HN6" s="352"/>
      <c r="HO6" s="352"/>
      <c r="HP6" s="352"/>
      <c r="HQ6" s="352"/>
      <c r="HR6" s="352"/>
      <c r="HS6" s="352"/>
      <c r="HT6" s="352"/>
      <c r="HU6" s="352"/>
      <c r="HV6" s="352"/>
      <c r="HW6" s="352"/>
      <c r="HX6" s="352"/>
      <c r="HY6" s="352"/>
      <c r="HZ6" s="352"/>
      <c r="IA6" s="352"/>
      <c r="IB6" s="352"/>
      <c r="IC6" s="352"/>
      <c r="ID6" s="352"/>
      <c r="IE6" s="352"/>
      <c r="IF6" s="352"/>
      <c r="IG6" s="352"/>
      <c r="IH6" s="352"/>
      <c r="II6" s="352"/>
      <c r="IJ6" s="352"/>
      <c r="IK6" s="352"/>
      <c r="IL6" s="352"/>
      <c r="IM6" s="352"/>
      <c r="IN6" s="352"/>
      <c r="IO6" s="352"/>
      <c r="IP6" s="352"/>
      <c r="IQ6" s="352"/>
      <c r="IR6" s="352"/>
      <c r="IS6" s="352"/>
      <c r="IT6" s="352"/>
      <c r="IU6" s="352"/>
      <c r="IV6" s="352"/>
      <c r="IW6" s="352"/>
      <c r="IX6" s="352"/>
      <c r="IY6" s="352"/>
    </row>
    <row r="7" spans="1:259" ht="15.75">
      <c r="A7" s="207" t="s">
        <v>135</v>
      </c>
      <c r="B7" s="362">
        <v>18301</v>
      </c>
      <c r="C7" s="363">
        <v>12</v>
      </c>
      <c r="D7" s="209">
        <f>C7*100000/$B7*2.417</f>
        <v>158.48314299765039</v>
      </c>
      <c r="E7" s="208">
        <v>2</v>
      </c>
      <c r="F7" s="209">
        <f>E7*100000/$B7*2.417</f>
        <v>26.413857166275065</v>
      </c>
      <c r="G7" s="364">
        <v>2</v>
      </c>
      <c r="H7" s="209">
        <v>26.413857166275065</v>
      </c>
      <c r="I7" s="208">
        <v>1</v>
      </c>
      <c r="J7" s="209">
        <f>I7*100000/$B7*2.417</f>
        <v>13.206928583137532</v>
      </c>
      <c r="K7" s="208">
        <v>3</v>
      </c>
      <c r="L7" s="209">
        <f>K7*100000/$B7*2.417</f>
        <v>39.620785749412597</v>
      </c>
      <c r="M7" s="208">
        <v>1</v>
      </c>
      <c r="N7" s="209">
        <f>M7*100000/$B7*2.417</f>
        <v>13.206928583137532</v>
      </c>
      <c r="O7" s="208">
        <v>1</v>
      </c>
      <c r="P7" s="209">
        <f>O7*100000/$B7*2.417</f>
        <v>13.206928583137532</v>
      </c>
      <c r="Q7" s="208">
        <v>2</v>
      </c>
      <c r="R7" s="209">
        <f>Q7*100000/$B7*2.417</f>
        <v>26.413857166275065</v>
      </c>
      <c r="S7" s="208">
        <v>1</v>
      </c>
      <c r="T7" s="209">
        <f>S7*100000/$B7*2.417</f>
        <v>13.206928583137532</v>
      </c>
      <c r="U7" s="365">
        <v>3</v>
      </c>
      <c r="V7" s="209">
        <f>U7*100000/$B7*2.417</f>
        <v>39.620785749412597</v>
      </c>
      <c r="W7" s="366"/>
      <c r="X7" s="254"/>
      <c r="AG7" s="352"/>
      <c r="AH7" s="352"/>
      <c r="AI7" s="352"/>
      <c r="AJ7" s="352"/>
      <c r="AK7" s="352"/>
      <c r="AL7" s="352"/>
      <c r="AM7" s="352"/>
      <c r="AN7" s="352"/>
      <c r="AO7" s="352"/>
      <c r="AP7" s="352"/>
      <c r="AQ7" s="352"/>
      <c r="AR7" s="352"/>
      <c r="AS7" s="352"/>
      <c r="AT7" s="352"/>
      <c r="AU7" s="352"/>
      <c r="AV7" s="352"/>
      <c r="AW7" s="352"/>
      <c r="AX7" s="352"/>
      <c r="AY7" s="352"/>
      <c r="AZ7" s="352"/>
      <c r="BA7" s="352"/>
      <c r="BB7" s="352"/>
      <c r="BC7" s="352"/>
      <c r="BD7" s="352"/>
      <c r="BE7" s="352"/>
      <c r="BF7" s="352"/>
      <c r="BG7" s="352"/>
      <c r="BH7" s="352"/>
      <c r="BI7" s="352"/>
      <c r="BJ7" s="352"/>
      <c r="BK7" s="352"/>
      <c r="BL7" s="352"/>
      <c r="BM7" s="352"/>
      <c r="BN7" s="352"/>
      <c r="BO7" s="352"/>
      <c r="BP7" s="352"/>
      <c r="BQ7" s="352"/>
      <c r="BR7" s="352"/>
      <c r="BS7" s="352"/>
      <c r="BT7" s="352"/>
      <c r="BU7" s="352"/>
      <c r="BV7" s="352"/>
      <c r="BW7" s="352"/>
      <c r="BX7" s="352"/>
      <c r="BY7" s="352"/>
      <c r="BZ7" s="352"/>
      <c r="CA7" s="352"/>
      <c r="CB7" s="352"/>
      <c r="CC7" s="352"/>
      <c r="CD7" s="352"/>
      <c r="CE7" s="352"/>
      <c r="CF7" s="352"/>
      <c r="CG7" s="352"/>
      <c r="CH7" s="352"/>
      <c r="CI7" s="352"/>
      <c r="CJ7" s="352"/>
      <c r="CK7" s="352"/>
      <c r="CL7" s="352"/>
      <c r="CM7" s="352"/>
      <c r="CN7" s="352"/>
      <c r="CO7" s="352"/>
      <c r="CP7" s="352"/>
      <c r="CQ7" s="352"/>
      <c r="CR7" s="352"/>
      <c r="CS7" s="352"/>
      <c r="CT7" s="352"/>
      <c r="CU7" s="352"/>
      <c r="CV7" s="352"/>
      <c r="CW7" s="352"/>
      <c r="CX7" s="352"/>
      <c r="CY7" s="352"/>
      <c r="CZ7" s="352"/>
      <c r="DA7" s="352"/>
      <c r="DB7" s="352"/>
      <c r="DC7" s="352"/>
      <c r="DD7" s="352"/>
      <c r="DE7" s="352"/>
      <c r="DF7" s="352"/>
      <c r="DG7" s="352"/>
      <c r="DH7" s="352"/>
      <c r="DI7" s="352"/>
      <c r="DJ7" s="352"/>
      <c r="DK7" s="352"/>
      <c r="DL7" s="352"/>
      <c r="DM7" s="352"/>
      <c r="DN7" s="352"/>
      <c r="DO7" s="352"/>
      <c r="DP7" s="352"/>
      <c r="DQ7" s="352"/>
      <c r="DR7" s="352"/>
      <c r="DS7" s="352"/>
      <c r="DT7" s="352"/>
      <c r="DU7" s="352"/>
      <c r="DV7" s="352"/>
      <c r="DW7" s="352"/>
      <c r="DX7" s="352"/>
      <c r="DY7" s="352"/>
      <c r="DZ7" s="352"/>
      <c r="EA7" s="352"/>
      <c r="EB7" s="352"/>
      <c r="EC7" s="352"/>
      <c r="ED7" s="352"/>
      <c r="EE7" s="352"/>
      <c r="EF7" s="352"/>
      <c r="EG7" s="352"/>
      <c r="EH7" s="352"/>
      <c r="EI7" s="352"/>
      <c r="EJ7" s="352"/>
      <c r="EK7" s="352"/>
      <c r="EL7" s="352"/>
      <c r="EM7" s="352"/>
      <c r="EN7" s="352"/>
      <c r="EO7" s="352"/>
      <c r="EP7" s="352"/>
      <c r="EQ7" s="352"/>
      <c r="ER7" s="352"/>
      <c r="ES7" s="352"/>
      <c r="ET7" s="352"/>
      <c r="EU7" s="352"/>
      <c r="EV7" s="352"/>
      <c r="EW7" s="352"/>
      <c r="EX7" s="352"/>
      <c r="EY7" s="352"/>
      <c r="EZ7" s="352"/>
      <c r="FA7" s="352"/>
      <c r="FB7" s="352"/>
      <c r="FC7" s="352"/>
      <c r="FD7" s="352"/>
      <c r="FE7" s="352"/>
      <c r="FF7" s="352"/>
      <c r="FG7" s="352"/>
      <c r="FH7" s="352"/>
      <c r="FI7" s="352"/>
      <c r="FJ7" s="352"/>
      <c r="FK7" s="352"/>
      <c r="FL7" s="352"/>
      <c r="FM7" s="352"/>
      <c r="FN7" s="352"/>
      <c r="FO7" s="352"/>
      <c r="FP7" s="352"/>
      <c r="FQ7" s="352"/>
      <c r="FR7" s="352"/>
      <c r="FS7" s="352"/>
      <c r="FT7" s="352"/>
      <c r="FU7" s="352"/>
      <c r="FV7" s="352"/>
      <c r="FW7" s="352"/>
      <c r="FX7" s="352"/>
      <c r="FY7" s="352"/>
      <c r="FZ7" s="352"/>
      <c r="GA7" s="352"/>
      <c r="GB7" s="352"/>
      <c r="GC7" s="352"/>
      <c r="GD7" s="352"/>
      <c r="GE7" s="352"/>
      <c r="GF7" s="352"/>
      <c r="GG7" s="352"/>
      <c r="GH7" s="352"/>
      <c r="GI7" s="352"/>
      <c r="GJ7" s="352"/>
      <c r="GK7" s="352"/>
      <c r="GL7" s="352"/>
      <c r="GM7" s="352"/>
      <c r="GN7" s="352"/>
      <c r="GO7" s="352"/>
      <c r="GP7" s="352"/>
      <c r="GQ7" s="352"/>
      <c r="GR7" s="352"/>
      <c r="GS7" s="352"/>
      <c r="GT7" s="352"/>
      <c r="GU7" s="352"/>
      <c r="GV7" s="352"/>
      <c r="GW7" s="352"/>
      <c r="GX7" s="352"/>
      <c r="GY7" s="352"/>
      <c r="GZ7" s="352"/>
      <c r="HA7" s="352"/>
      <c r="HB7" s="352"/>
      <c r="HC7" s="352"/>
      <c r="HD7" s="352"/>
      <c r="HE7" s="352"/>
      <c r="HF7" s="352"/>
      <c r="HG7" s="352"/>
      <c r="HH7" s="352"/>
      <c r="HI7" s="352"/>
      <c r="HJ7" s="352"/>
      <c r="HK7" s="352"/>
      <c r="HL7" s="352"/>
      <c r="HM7" s="352"/>
      <c r="HN7" s="352"/>
      <c r="HO7" s="352"/>
      <c r="HP7" s="352"/>
      <c r="HQ7" s="352"/>
      <c r="HR7" s="352"/>
      <c r="HS7" s="352"/>
      <c r="HT7" s="352"/>
      <c r="HU7" s="352"/>
      <c r="HV7" s="352"/>
      <c r="HW7" s="352"/>
      <c r="HX7" s="352"/>
      <c r="HY7" s="352"/>
      <c r="HZ7" s="352"/>
      <c r="IA7" s="352"/>
      <c r="IB7" s="352"/>
      <c r="IC7" s="352"/>
      <c r="ID7" s="352"/>
      <c r="IE7" s="352"/>
      <c r="IF7" s="352"/>
      <c r="IG7" s="352"/>
      <c r="IH7" s="352"/>
      <c r="II7" s="352"/>
      <c r="IJ7" s="352"/>
      <c r="IK7" s="352"/>
      <c r="IL7" s="352"/>
      <c r="IM7" s="352"/>
      <c r="IN7" s="352"/>
      <c r="IO7" s="352"/>
      <c r="IP7" s="352"/>
      <c r="IQ7" s="352"/>
      <c r="IR7" s="352"/>
      <c r="IS7" s="352"/>
      <c r="IT7" s="352"/>
      <c r="IU7" s="352"/>
      <c r="IV7" s="352"/>
      <c r="IW7" s="352"/>
      <c r="IX7" s="352"/>
      <c r="IY7" s="352"/>
    </row>
    <row r="8" spans="1:259" ht="15.75">
      <c r="A8" s="213" t="s">
        <v>136</v>
      </c>
      <c r="B8" s="362">
        <v>4428</v>
      </c>
      <c r="C8" s="363">
        <v>5</v>
      </c>
      <c r="D8" s="209">
        <f t="shared" ref="D8:F19" si="0">C8*100000/$B8*2.417</f>
        <v>272.92231255645891</v>
      </c>
      <c r="E8" s="208"/>
      <c r="F8" s="209">
        <f t="shared" si="0"/>
        <v>0</v>
      </c>
      <c r="G8" s="364"/>
      <c r="H8" s="209">
        <v>0</v>
      </c>
      <c r="I8" s="208"/>
      <c r="J8" s="209">
        <f t="shared" ref="J8:J19" si="1">I8*100000/$B8*2.417</f>
        <v>0</v>
      </c>
      <c r="K8" s="208"/>
      <c r="L8" s="209">
        <f t="shared" ref="L8:L19" si="2">K8*100000/$B8*2.417</f>
        <v>0</v>
      </c>
      <c r="M8" s="208">
        <v>2</v>
      </c>
      <c r="N8" s="209">
        <f t="shared" ref="N8:N19" si="3">M8*100000/$B8*2.417</f>
        <v>109.16892502258357</v>
      </c>
      <c r="O8" s="208"/>
      <c r="P8" s="209">
        <f t="shared" ref="P8:P19" si="4">O8*100000/$B8*2.417</f>
        <v>0</v>
      </c>
      <c r="Q8" s="208">
        <v>2</v>
      </c>
      <c r="R8" s="209">
        <f t="shared" ref="R8:R19" si="5">Q8*100000/$B8*2.417</f>
        <v>109.16892502258357</v>
      </c>
      <c r="S8" s="208"/>
      <c r="T8" s="209">
        <f t="shared" ref="T8:T19" si="6">S8*100000/$B8*2.417</f>
        <v>0</v>
      </c>
      <c r="U8" s="365">
        <f t="shared" ref="U8:U16" si="7">C8-E8-I8-K8-M8-O8-Q8</f>
        <v>1</v>
      </c>
      <c r="V8" s="209">
        <f t="shared" ref="V8:V19" si="8">U8*100000/$B8*2.417</f>
        <v>54.584462511291783</v>
      </c>
      <c r="W8" s="366"/>
      <c r="X8" s="254"/>
      <c r="AG8" s="352"/>
      <c r="AH8" s="352"/>
      <c r="AI8" s="352"/>
      <c r="AJ8" s="352"/>
      <c r="AK8" s="352"/>
      <c r="AL8" s="352"/>
      <c r="AM8" s="352"/>
      <c r="AN8" s="352"/>
      <c r="AO8" s="352"/>
      <c r="AP8" s="352"/>
      <c r="AQ8" s="352"/>
      <c r="AR8" s="352"/>
      <c r="AS8" s="352"/>
      <c r="AT8" s="352"/>
      <c r="AU8" s="352"/>
      <c r="AV8" s="352"/>
      <c r="AW8" s="352"/>
      <c r="AX8" s="352"/>
      <c r="AY8" s="352"/>
      <c r="AZ8" s="352"/>
      <c r="BA8" s="352"/>
      <c r="BB8" s="352"/>
      <c r="BC8" s="352"/>
      <c r="BD8" s="352"/>
      <c r="BE8" s="352"/>
      <c r="BF8" s="352"/>
      <c r="BG8" s="352"/>
      <c r="BH8" s="352"/>
      <c r="BI8" s="352"/>
      <c r="BJ8" s="352"/>
      <c r="BK8" s="352"/>
      <c r="BL8" s="352"/>
      <c r="BM8" s="352"/>
      <c r="BN8" s="352"/>
      <c r="BO8" s="352"/>
      <c r="BP8" s="352"/>
      <c r="BQ8" s="352"/>
      <c r="BR8" s="352"/>
      <c r="BS8" s="352"/>
      <c r="BT8" s="352"/>
      <c r="BU8" s="352"/>
      <c r="BV8" s="352"/>
      <c r="BW8" s="352"/>
      <c r="BX8" s="352"/>
      <c r="BY8" s="352"/>
      <c r="BZ8" s="352"/>
      <c r="CA8" s="352"/>
      <c r="CB8" s="352"/>
      <c r="CC8" s="352"/>
      <c r="CD8" s="352"/>
      <c r="CE8" s="352"/>
      <c r="CF8" s="352"/>
      <c r="CG8" s="352"/>
      <c r="CH8" s="352"/>
      <c r="CI8" s="352"/>
      <c r="CJ8" s="352"/>
      <c r="CK8" s="352"/>
      <c r="CL8" s="352"/>
      <c r="CM8" s="352"/>
      <c r="CN8" s="352"/>
      <c r="CO8" s="352"/>
      <c r="CP8" s="352"/>
      <c r="CQ8" s="352"/>
      <c r="CR8" s="352"/>
      <c r="CS8" s="352"/>
      <c r="CT8" s="352"/>
      <c r="CU8" s="352"/>
      <c r="CV8" s="352"/>
      <c r="CW8" s="352"/>
      <c r="CX8" s="352"/>
      <c r="CY8" s="352"/>
      <c r="CZ8" s="352"/>
      <c r="DA8" s="352"/>
      <c r="DB8" s="352"/>
      <c r="DC8" s="352"/>
      <c r="DD8" s="352"/>
      <c r="DE8" s="352"/>
      <c r="DF8" s="352"/>
      <c r="DG8" s="352"/>
      <c r="DH8" s="352"/>
      <c r="DI8" s="352"/>
      <c r="DJ8" s="352"/>
      <c r="DK8" s="352"/>
      <c r="DL8" s="352"/>
      <c r="DM8" s="352"/>
      <c r="DN8" s="352"/>
      <c r="DO8" s="352"/>
      <c r="DP8" s="352"/>
      <c r="DQ8" s="352"/>
      <c r="DR8" s="352"/>
      <c r="DS8" s="352"/>
      <c r="DT8" s="352"/>
      <c r="DU8" s="352"/>
      <c r="DV8" s="352"/>
      <c r="DW8" s="352"/>
      <c r="DX8" s="352"/>
      <c r="DY8" s="352"/>
      <c r="DZ8" s="352"/>
      <c r="EA8" s="352"/>
      <c r="EB8" s="352"/>
      <c r="EC8" s="352"/>
      <c r="ED8" s="352"/>
      <c r="EE8" s="352"/>
      <c r="EF8" s="352"/>
      <c r="EG8" s="352"/>
      <c r="EH8" s="352"/>
      <c r="EI8" s="352"/>
      <c r="EJ8" s="352"/>
      <c r="EK8" s="352"/>
      <c r="EL8" s="352"/>
      <c r="EM8" s="352"/>
      <c r="EN8" s="352"/>
      <c r="EO8" s="352"/>
      <c r="EP8" s="352"/>
      <c r="EQ8" s="352"/>
      <c r="ER8" s="352"/>
      <c r="ES8" s="352"/>
      <c r="ET8" s="352"/>
      <c r="EU8" s="352"/>
      <c r="EV8" s="352"/>
      <c r="EW8" s="352"/>
      <c r="EX8" s="352"/>
      <c r="EY8" s="352"/>
      <c r="EZ8" s="352"/>
      <c r="FA8" s="352"/>
      <c r="FB8" s="352"/>
      <c r="FC8" s="352"/>
      <c r="FD8" s="352"/>
      <c r="FE8" s="352"/>
      <c r="FF8" s="352"/>
      <c r="FG8" s="352"/>
      <c r="FH8" s="352"/>
      <c r="FI8" s="352"/>
      <c r="FJ8" s="352"/>
      <c r="FK8" s="352"/>
      <c r="FL8" s="352"/>
      <c r="FM8" s="352"/>
      <c r="FN8" s="352"/>
      <c r="FO8" s="352"/>
      <c r="FP8" s="352"/>
      <c r="FQ8" s="352"/>
      <c r="FR8" s="352"/>
      <c r="FS8" s="352"/>
      <c r="FT8" s="352"/>
      <c r="FU8" s="352"/>
      <c r="FV8" s="352"/>
      <c r="FW8" s="352"/>
      <c r="FX8" s="352"/>
      <c r="FY8" s="352"/>
      <c r="FZ8" s="352"/>
      <c r="GA8" s="352"/>
      <c r="GB8" s="352"/>
      <c r="GC8" s="352"/>
      <c r="GD8" s="352"/>
      <c r="GE8" s="352"/>
      <c r="GF8" s="352"/>
      <c r="GG8" s="352"/>
      <c r="GH8" s="352"/>
      <c r="GI8" s="352"/>
      <c r="GJ8" s="352"/>
      <c r="GK8" s="352"/>
      <c r="GL8" s="352"/>
      <c r="GM8" s="352"/>
      <c r="GN8" s="352"/>
      <c r="GO8" s="352"/>
      <c r="GP8" s="352"/>
      <c r="GQ8" s="352"/>
      <c r="GR8" s="352"/>
      <c r="GS8" s="352"/>
      <c r="GT8" s="352"/>
      <c r="GU8" s="352"/>
      <c r="GV8" s="352"/>
      <c r="GW8" s="352"/>
      <c r="GX8" s="352"/>
      <c r="GY8" s="352"/>
      <c r="GZ8" s="352"/>
      <c r="HA8" s="352"/>
      <c r="HB8" s="352"/>
      <c r="HC8" s="352"/>
      <c r="HD8" s="352"/>
      <c r="HE8" s="352"/>
      <c r="HF8" s="352"/>
      <c r="HG8" s="352"/>
      <c r="HH8" s="352"/>
      <c r="HI8" s="352"/>
      <c r="HJ8" s="352"/>
      <c r="HK8" s="352"/>
      <c r="HL8" s="352"/>
      <c r="HM8" s="352"/>
      <c r="HN8" s="352"/>
      <c r="HO8" s="352"/>
      <c r="HP8" s="352"/>
      <c r="HQ8" s="352"/>
      <c r="HR8" s="352"/>
      <c r="HS8" s="352"/>
      <c r="HT8" s="352"/>
      <c r="HU8" s="352"/>
      <c r="HV8" s="352"/>
      <c r="HW8" s="352"/>
      <c r="HX8" s="352"/>
      <c r="HY8" s="352"/>
      <c r="HZ8" s="352"/>
      <c r="IA8" s="352"/>
      <c r="IB8" s="352"/>
      <c r="IC8" s="352"/>
      <c r="ID8" s="352"/>
      <c r="IE8" s="352"/>
      <c r="IF8" s="352"/>
      <c r="IG8" s="352"/>
      <c r="IH8" s="352"/>
      <c r="II8" s="352"/>
      <c r="IJ8" s="352"/>
      <c r="IK8" s="352"/>
      <c r="IL8" s="352"/>
      <c r="IM8" s="352"/>
      <c r="IN8" s="352"/>
      <c r="IO8" s="352"/>
      <c r="IP8" s="352"/>
      <c r="IQ8" s="352"/>
      <c r="IR8" s="352"/>
      <c r="IS8" s="352"/>
      <c r="IT8" s="352"/>
      <c r="IU8" s="352"/>
      <c r="IV8" s="352"/>
      <c r="IW8" s="352"/>
      <c r="IX8" s="352"/>
      <c r="IY8" s="352"/>
    </row>
    <row r="9" spans="1:259" ht="15.75">
      <c r="A9" s="213" t="s">
        <v>137</v>
      </c>
      <c r="B9" s="362">
        <v>6135</v>
      </c>
      <c r="C9" s="367">
        <v>10</v>
      </c>
      <c r="D9" s="209">
        <f t="shared" si="0"/>
        <v>393.96903015484918</v>
      </c>
      <c r="E9" s="208">
        <v>1</v>
      </c>
      <c r="F9" s="209">
        <f t="shared" si="0"/>
        <v>39.396903015484916</v>
      </c>
      <c r="G9" s="364"/>
      <c r="H9" s="209">
        <v>0</v>
      </c>
      <c r="I9" s="208">
        <v>1</v>
      </c>
      <c r="J9" s="209">
        <f t="shared" si="1"/>
        <v>39.396903015484916</v>
      </c>
      <c r="K9" s="208">
        <v>2</v>
      </c>
      <c r="L9" s="209">
        <f t="shared" si="2"/>
        <v>78.793806030969833</v>
      </c>
      <c r="M9" s="208">
        <v>2</v>
      </c>
      <c r="N9" s="209">
        <f t="shared" si="3"/>
        <v>78.793806030969833</v>
      </c>
      <c r="O9" s="208">
        <v>1</v>
      </c>
      <c r="P9" s="209">
        <f t="shared" si="4"/>
        <v>39.396903015484916</v>
      </c>
      <c r="Q9" s="208">
        <v>2</v>
      </c>
      <c r="R9" s="209">
        <f t="shared" si="5"/>
        <v>78.793806030969833</v>
      </c>
      <c r="S9" s="208"/>
      <c r="T9" s="209">
        <f t="shared" si="6"/>
        <v>0</v>
      </c>
      <c r="U9" s="365">
        <f t="shared" si="7"/>
        <v>1</v>
      </c>
      <c r="V9" s="209">
        <f t="shared" si="8"/>
        <v>39.396903015484916</v>
      </c>
      <c r="W9" s="366"/>
      <c r="X9" s="254"/>
      <c r="AG9" s="352"/>
      <c r="AH9" s="352"/>
      <c r="AI9" s="352"/>
      <c r="AJ9" s="352"/>
      <c r="AK9" s="352"/>
      <c r="AL9" s="352"/>
      <c r="AM9" s="352"/>
      <c r="AN9" s="352"/>
      <c r="AO9" s="352"/>
      <c r="AP9" s="352"/>
      <c r="AQ9" s="352"/>
      <c r="AR9" s="352"/>
      <c r="AS9" s="352"/>
      <c r="AT9" s="352"/>
      <c r="AU9" s="352"/>
      <c r="AV9" s="352"/>
      <c r="AW9" s="352"/>
      <c r="AX9" s="352"/>
      <c r="AY9" s="352"/>
      <c r="AZ9" s="352"/>
      <c r="BA9" s="352"/>
      <c r="BB9" s="352"/>
      <c r="BC9" s="352"/>
      <c r="BD9" s="352"/>
      <c r="BE9" s="352"/>
      <c r="BF9" s="352"/>
      <c r="BG9" s="352"/>
      <c r="BH9" s="352"/>
      <c r="BI9" s="352"/>
      <c r="BJ9" s="352"/>
      <c r="BK9" s="352"/>
      <c r="BL9" s="352"/>
      <c r="BM9" s="352"/>
      <c r="BN9" s="352"/>
      <c r="BO9" s="352"/>
      <c r="BP9" s="352"/>
      <c r="BQ9" s="352"/>
      <c r="BR9" s="352"/>
      <c r="BS9" s="352"/>
      <c r="BT9" s="352"/>
      <c r="BU9" s="352"/>
      <c r="BV9" s="352"/>
      <c r="BW9" s="352"/>
      <c r="BX9" s="352"/>
      <c r="BY9" s="352"/>
      <c r="BZ9" s="352"/>
      <c r="CA9" s="352"/>
      <c r="CB9" s="352"/>
      <c r="CC9" s="352"/>
      <c r="CD9" s="352"/>
      <c r="CE9" s="352"/>
      <c r="CF9" s="352"/>
      <c r="CG9" s="352"/>
      <c r="CH9" s="352"/>
      <c r="CI9" s="352"/>
      <c r="CJ9" s="352"/>
      <c r="CK9" s="352"/>
      <c r="CL9" s="352"/>
      <c r="CM9" s="352"/>
      <c r="CN9" s="352"/>
      <c r="CO9" s="352"/>
      <c r="CP9" s="352"/>
      <c r="CQ9" s="352"/>
      <c r="CR9" s="352"/>
      <c r="CS9" s="352"/>
      <c r="CT9" s="352"/>
      <c r="CU9" s="352"/>
      <c r="CV9" s="352"/>
      <c r="CW9" s="352"/>
      <c r="CX9" s="352"/>
      <c r="CY9" s="352"/>
      <c r="CZ9" s="352"/>
      <c r="DA9" s="352"/>
      <c r="DB9" s="352"/>
      <c r="DC9" s="352"/>
      <c r="DD9" s="352"/>
      <c r="DE9" s="352"/>
      <c r="DF9" s="352"/>
      <c r="DG9" s="352"/>
      <c r="DH9" s="352"/>
      <c r="DI9" s="352"/>
      <c r="DJ9" s="352"/>
      <c r="DK9" s="352"/>
      <c r="DL9" s="352"/>
      <c r="DM9" s="352"/>
      <c r="DN9" s="352"/>
      <c r="DO9" s="352"/>
      <c r="DP9" s="352"/>
      <c r="DQ9" s="352"/>
      <c r="DR9" s="352"/>
      <c r="DS9" s="352"/>
      <c r="DT9" s="352"/>
      <c r="DU9" s="352"/>
      <c r="DV9" s="352"/>
      <c r="DW9" s="352"/>
      <c r="DX9" s="352"/>
      <c r="DY9" s="352"/>
      <c r="DZ9" s="352"/>
      <c r="EA9" s="352"/>
      <c r="EB9" s="352"/>
      <c r="EC9" s="352"/>
      <c r="ED9" s="352"/>
      <c r="EE9" s="352"/>
      <c r="EF9" s="352"/>
      <c r="EG9" s="352"/>
      <c r="EH9" s="352"/>
      <c r="EI9" s="352"/>
      <c r="EJ9" s="352"/>
      <c r="EK9" s="352"/>
      <c r="EL9" s="352"/>
      <c r="EM9" s="352"/>
      <c r="EN9" s="352"/>
      <c r="EO9" s="352"/>
      <c r="EP9" s="352"/>
      <c r="EQ9" s="352"/>
      <c r="ER9" s="352"/>
      <c r="ES9" s="352"/>
      <c r="ET9" s="352"/>
      <c r="EU9" s="352"/>
      <c r="EV9" s="352"/>
      <c r="EW9" s="352"/>
      <c r="EX9" s="352"/>
      <c r="EY9" s="352"/>
      <c r="EZ9" s="352"/>
      <c r="FA9" s="352"/>
      <c r="FB9" s="352"/>
      <c r="FC9" s="352"/>
      <c r="FD9" s="352"/>
      <c r="FE9" s="352"/>
      <c r="FF9" s="352"/>
      <c r="FG9" s="352"/>
      <c r="FH9" s="352"/>
      <c r="FI9" s="352"/>
      <c r="FJ9" s="352"/>
      <c r="FK9" s="352"/>
      <c r="FL9" s="352"/>
      <c r="FM9" s="352"/>
      <c r="FN9" s="352"/>
      <c r="FO9" s="352"/>
      <c r="FP9" s="352"/>
      <c r="FQ9" s="352"/>
      <c r="FR9" s="352"/>
      <c r="FS9" s="352"/>
      <c r="FT9" s="352"/>
      <c r="FU9" s="352"/>
      <c r="FV9" s="352"/>
      <c r="FW9" s="352"/>
      <c r="FX9" s="352"/>
      <c r="FY9" s="352"/>
      <c r="FZ9" s="352"/>
      <c r="GA9" s="352"/>
      <c r="GB9" s="352"/>
      <c r="GC9" s="352"/>
      <c r="GD9" s="352"/>
      <c r="GE9" s="352"/>
      <c r="GF9" s="352"/>
      <c r="GG9" s="352"/>
      <c r="GH9" s="352"/>
      <c r="GI9" s="352"/>
      <c r="GJ9" s="352"/>
      <c r="GK9" s="352"/>
      <c r="GL9" s="352"/>
      <c r="GM9" s="352"/>
      <c r="GN9" s="352"/>
      <c r="GO9" s="352"/>
      <c r="GP9" s="352"/>
      <c r="GQ9" s="352"/>
      <c r="GR9" s="352"/>
      <c r="GS9" s="352"/>
      <c r="GT9" s="352"/>
      <c r="GU9" s="352"/>
      <c r="GV9" s="352"/>
      <c r="GW9" s="352"/>
      <c r="GX9" s="352"/>
      <c r="GY9" s="352"/>
      <c r="GZ9" s="352"/>
      <c r="HA9" s="352"/>
      <c r="HB9" s="352"/>
      <c r="HC9" s="352"/>
      <c r="HD9" s="352"/>
      <c r="HE9" s="352"/>
      <c r="HF9" s="352"/>
      <c r="HG9" s="352"/>
      <c r="HH9" s="352"/>
      <c r="HI9" s="352"/>
      <c r="HJ9" s="352"/>
      <c r="HK9" s="352"/>
      <c r="HL9" s="352"/>
      <c r="HM9" s="352"/>
      <c r="HN9" s="352"/>
      <c r="HO9" s="352"/>
      <c r="HP9" s="352"/>
      <c r="HQ9" s="352"/>
      <c r="HR9" s="352"/>
      <c r="HS9" s="352"/>
      <c r="HT9" s="352"/>
      <c r="HU9" s="352"/>
      <c r="HV9" s="352"/>
      <c r="HW9" s="352"/>
      <c r="HX9" s="352"/>
      <c r="HY9" s="352"/>
      <c r="HZ9" s="352"/>
      <c r="IA9" s="352"/>
      <c r="IB9" s="352"/>
      <c r="IC9" s="352"/>
      <c r="ID9" s="352"/>
      <c r="IE9" s="352"/>
      <c r="IF9" s="352"/>
      <c r="IG9" s="352"/>
      <c r="IH9" s="352"/>
      <c r="II9" s="352"/>
      <c r="IJ9" s="352"/>
      <c r="IK9" s="352"/>
      <c r="IL9" s="352"/>
      <c r="IM9" s="352"/>
      <c r="IN9" s="352"/>
      <c r="IO9" s="352"/>
      <c r="IP9" s="352"/>
      <c r="IQ9" s="352"/>
      <c r="IR9" s="352"/>
      <c r="IS9" s="352"/>
      <c r="IT9" s="352"/>
      <c r="IU9" s="352"/>
      <c r="IV9" s="352"/>
      <c r="IW9" s="352"/>
      <c r="IX9" s="352"/>
      <c r="IY9" s="352"/>
    </row>
    <row r="10" spans="1:259" ht="15.75">
      <c r="A10" s="213" t="s">
        <v>138</v>
      </c>
      <c r="B10" s="362">
        <v>6898</v>
      </c>
      <c r="C10" s="363">
        <v>8</v>
      </c>
      <c r="D10" s="209">
        <f t="shared" si="0"/>
        <v>280.31313424180917</v>
      </c>
      <c r="E10" s="208">
        <v>1</v>
      </c>
      <c r="F10" s="209">
        <f t="shared" si="0"/>
        <v>35.039141780226146</v>
      </c>
      <c r="G10" s="364">
        <v>1</v>
      </c>
      <c r="H10" s="209">
        <v>35.039141780226146</v>
      </c>
      <c r="I10" s="208"/>
      <c r="J10" s="209">
        <f t="shared" si="1"/>
        <v>0</v>
      </c>
      <c r="K10" s="208"/>
      <c r="L10" s="209">
        <f t="shared" si="2"/>
        <v>0</v>
      </c>
      <c r="M10" s="208">
        <v>5</v>
      </c>
      <c r="N10" s="209">
        <f t="shared" si="3"/>
        <v>175.19570890113076</v>
      </c>
      <c r="O10" s="208"/>
      <c r="P10" s="209">
        <f t="shared" si="4"/>
        <v>0</v>
      </c>
      <c r="Q10" s="208">
        <v>1</v>
      </c>
      <c r="R10" s="209">
        <f t="shared" si="5"/>
        <v>35.039141780226146</v>
      </c>
      <c r="S10" s="208">
        <v>1</v>
      </c>
      <c r="T10" s="209">
        <f t="shared" si="6"/>
        <v>35.039141780226146</v>
      </c>
      <c r="U10" s="365">
        <v>2</v>
      </c>
      <c r="V10" s="209">
        <f t="shared" si="8"/>
        <v>70.078283560452292</v>
      </c>
      <c r="W10" s="366"/>
      <c r="X10" s="254"/>
      <c r="AG10" s="352"/>
      <c r="AH10" s="352"/>
      <c r="AI10" s="352"/>
      <c r="AJ10" s="352"/>
      <c r="AK10" s="352"/>
      <c r="AL10" s="352"/>
      <c r="AM10" s="352"/>
      <c r="AN10" s="352"/>
      <c r="AO10" s="352"/>
      <c r="AP10" s="352"/>
      <c r="AQ10" s="352"/>
      <c r="AR10" s="352"/>
      <c r="AS10" s="352"/>
      <c r="AT10" s="352"/>
      <c r="AU10" s="352"/>
      <c r="AV10" s="352"/>
      <c r="AW10" s="352"/>
      <c r="AX10" s="352"/>
      <c r="AY10" s="352"/>
      <c r="AZ10" s="352"/>
      <c r="BA10" s="352"/>
      <c r="BB10" s="352"/>
      <c r="BC10" s="352"/>
      <c r="BD10" s="352"/>
      <c r="BE10" s="352"/>
      <c r="BF10" s="352"/>
      <c r="BG10" s="352"/>
      <c r="BH10" s="352"/>
      <c r="BI10" s="352"/>
      <c r="BJ10" s="352"/>
      <c r="BK10" s="352"/>
      <c r="BL10" s="352"/>
      <c r="BM10" s="352"/>
      <c r="BN10" s="352"/>
      <c r="BO10" s="352"/>
      <c r="BP10" s="352"/>
      <c r="BQ10" s="352"/>
      <c r="BR10" s="352"/>
      <c r="BS10" s="352"/>
      <c r="BT10" s="352"/>
      <c r="BU10" s="352"/>
      <c r="BV10" s="352"/>
      <c r="BW10" s="352"/>
      <c r="BX10" s="352"/>
      <c r="BY10" s="352"/>
      <c r="BZ10" s="352"/>
      <c r="CA10" s="352"/>
      <c r="CB10" s="352"/>
      <c r="CC10" s="352"/>
      <c r="CD10" s="352"/>
      <c r="CE10" s="352"/>
      <c r="CF10" s="352"/>
      <c r="CG10" s="352"/>
      <c r="CH10" s="352"/>
      <c r="CI10" s="352"/>
      <c r="CJ10" s="352"/>
      <c r="CK10" s="352"/>
      <c r="CL10" s="352"/>
      <c r="CM10" s="352"/>
      <c r="CN10" s="352"/>
      <c r="CO10" s="352"/>
      <c r="CP10" s="352"/>
      <c r="CQ10" s="352"/>
      <c r="CR10" s="352"/>
      <c r="CS10" s="352"/>
      <c r="CT10" s="352"/>
      <c r="CU10" s="352"/>
      <c r="CV10" s="352"/>
      <c r="CW10" s="352"/>
      <c r="CX10" s="352"/>
      <c r="CY10" s="352"/>
      <c r="CZ10" s="352"/>
      <c r="DA10" s="352"/>
      <c r="DB10" s="352"/>
      <c r="DC10" s="352"/>
      <c r="DD10" s="352"/>
      <c r="DE10" s="352"/>
      <c r="DF10" s="352"/>
      <c r="DG10" s="352"/>
      <c r="DH10" s="352"/>
      <c r="DI10" s="352"/>
      <c r="DJ10" s="352"/>
      <c r="DK10" s="352"/>
      <c r="DL10" s="352"/>
      <c r="DM10" s="352"/>
      <c r="DN10" s="352"/>
      <c r="DO10" s="352"/>
      <c r="DP10" s="352"/>
      <c r="DQ10" s="352"/>
      <c r="DR10" s="352"/>
      <c r="DS10" s="352"/>
      <c r="DT10" s="352"/>
      <c r="DU10" s="352"/>
      <c r="DV10" s="352"/>
      <c r="DW10" s="352"/>
      <c r="DX10" s="352"/>
      <c r="DY10" s="352"/>
      <c r="DZ10" s="352"/>
      <c r="EA10" s="352"/>
      <c r="EB10" s="352"/>
      <c r="EC10" s="352"/>
      <c r="ED10" s="352"/>
      <c r="EE10" s="352"/>
      <c r="EF10" s="352"/>
      <c r="EG10" s="352"/>
      <c r="EH10" s="352"/>
      <c r="EI10" s="352"/>
      <c r="EJ10" s="352"/>
      <c r="EK10" s="352"/>
      <c r="EL10" s="352"/>
      <c r="EM10" s="352"/>
      <c r="EN10" s="352"/>
      <c r="EO10" s="352"/>
      <c r="EP10" s="352"/>
      <c r="EQ10" s="352"/>
      <c r="ER10" s="352"/>
      <c r="ES10" s="352"/>
      <c r="ET10" s="352"/>
      <c r="EU10" s="352"/>
      <c r="EV10" s="352"/>
      <c r="EW10" s="352"/>
      <c r="EX10" s="352"/>
      <c r="EY10" s="352"/>
      <c r="EZ10" s="352"/>
      <c r="FA10" s="352"/>
      <c r="FB10" s="352"/>
      <c r="FC10" s="352"/>
      <c r="FD10" s="352"/>
      <c r="FE10" s="352"/>
      <c r="FF10" s="352"/>
      <c r="FG10" s="352"/>
      <c r="FH10" s="352"/>
      <c r="FI10" s="352"/>
      <c r="FJ10" s="352"/>
      <c r="FK10" s="352"/>
      <c r="FL10" s="352"/>
      <c r="FM10" s="352"/>
      <c r="FN10" s="352"/>
      <c r="FO10" s="352"/>
      <c r="FP10" s="352"/>
      <c r="FQ10" s="352"/>
      <c r="FR10" s="352"/>
      <c r="FS10" s="352"/>
      <c r="FT10" s="352"/>
      <c r="FU10" s="352"/>
      <c r="FV10" s="352"/>
      <c r="FW10" s="352"/>
      <c r="FX10" s="352"/>
      <c r="FY10" s="352"/>
      <c r="FZ10" s="352"/>
      <c r="GA10" s="352"/>
      <c r="GB10" s="352"/>
      <c r="GC10" s="352"/>
      <c r="GD10" s="352"/>
      <c r="GE10" s="352"/>
      <c r="GF10" s="352"/>
      <c r="GG10" s="352"/>
      <c r="GH10" s="352"/>
      <c r="GI10" s="352"/>
      <c r="GJ10" s="352"/>
      <c r="GK10" s="352"/>
      <c r="GL10" s="352"/>
      <c r="GM10" s="352"/>
      <c r="GN10" s="352"/>
      <c r="GO10" s="352"/>
      <c r="GP10" s="352"/>
      <c r="GQ10" s="352"/>
      <c r="GR10" s="352"/>
      <c r="GS10" s="352"/>
      <c r="GT10" s="352"/>
      <c r="GU10" s="352"/>
      <c r="GV10" s="352"/>
      <c r="GW10" s="352"/>
      <c r="GX10" s="352"/>
      <c r="GY10" s="352"/>
      <c r="GZ10" s="352"/>
      <c r="HA10" s="352"/>
      <c r="HB10" s="352"/>
      <c r="HC10" s="352"/>
      <c r="HD10" s="352"/>
      <c r="HE10" s="352"/>
      <c r="HF10" s="352"/>
      <c r="HG10" s="352"/>
      <c r="HH10" s="352"/>
      <c r="HI10" s="352"/>
      <c r="HJ10" s="352"/>
      <c r="HK10" s="352"/>
      <c r="HL10" s="352"/>
      <c r="HM10" s="352"/>
      <c r="HN10" s="352"/>
      <c r="HO10" s="352"/>
      <c r="HP10" s="352"/>
      <c r="HQ10" s="352"/>
      <c r="HR10" s="352"/>
      <c r="HS10" s="352"/>
      <c r="HT10" s="352"/>
      <c r="HU10" s="352"/>
      <c r="HV10" s="352"/>
      <c r="HW10" s="352"/>
      <c r="HX10" s="352"/>
      <c r="HY10" s="352"/>
      <c r="HZ10" s="352"/>
      <c r="IA10" s="352"/>
      <c r="IB10" s="352"/>
      <c r="IC10" s="352"/>
      <c r="ID10" s="352"/>
      <c r="IE10" s="352"/>
      <c r="IF10" s="352"/>
      <c r="IG10" s="352"/>
      <c r="IH10" s="352"/>
      <c r="II10" s="352"/>
      <c r="IJ10" s="352"/>
      <c r="IK10" s="352"/>
      <c r="IL10" s="352"/>
      <c r="IM10" s="352"/>
      <c r="IN10" s="352"/>
      <c r="IO10" s="352"/>
      <c r="IP10" s="352"/>
      <c r="IQ10" s="352"/>
      <c r="IR10" s="352"/>
      <c r="IS10" s="352"/>
      <c r="IT10" s="352"/>
      <c r="IU10" s="352"/>
      <c r="IV10" s="352"/>
      <c r="IW10" s="352"/>
      <c r="IX10" s="352"/>
      <c r="IY10" s="352"/>
    </row>
    <row r="11" spans="1:259" ht="15.75">
      <c r="A11" s="213" t="s">
        <v>139</v>
      </c>
      <c r="B11" s="362">
        <v>7251</v>
      </c>
      <c r="C11" s="363">
        <v>5</v>
      </c>
      <c r="D11" s="209">
        <f t="shared" si="0"/>
        <v>166.66666666666666</v>
      </c>
      <c r="E11" s="208"/>
      <c r="F11" s="209">
        <f t="shared" si="0"/>
        <v>0</v>
      </c>
      <c r="G11" s="364">
        <v>0</v>
      </c>
      <c r="H11" s="209">
        <v>0</v>
      </c>
      <c r="I11" s="208"/>
      <c r="J11" s="209">
        <f t="shared" si="1"/>
        <v>0</v>
      </c>
      <c r="K11" s="208">
        <v>2</v>
      </c>
      <c r="L11" s="209">
        <f t="shared" si="2"/>
        <v>66.666666666666657</v>
      </c>
      <c r="M11" s="208">
        <v>2</v>
      </c>
      <c r="N11" s="209">
        <f t="shared" si="3"/>
        <v>66.666666666666657</v>
      </c>
      <c r="O11" s="208"/>
      <c r="P11" s="209">
        <f t="shared" si="4"/>
        <v>0</v>
      </c>
      <c r="Q11" s="208"/>
      <c r="R11" s="209">
        <f t="shared" si="5"/>
        <v>0</v>
      </c>
      <c r="S11" s="208"/>
      <c r="T11" s="209">
        <f t="shared" si="6"/>
        <v>0</v>
      </c>
      <c r="U11" s="365">
        <f t="shared" si="7"/>
        <v>1</v>
      </c>
      <c r="V11" s="209">
        <f t="shared" si="8"/>
        <v>33.333333333333329</v>
      </c>
      <c r="W11" s="366"/>
      <c r="X11" s="254"/>
      <c r="AG11" s="352"/>
      <c r="AH11" s="352"/>
      <c r="AI11" s="352"/>
      <c r="AJ11" s="352"/>
      <c r="AK11" s="352"/>
      <c r="AL11" s="352"/>
      <c r="AM11" s="352"/>
      <c r="AN11" s="352"/>
      <c r="AO11" s="352"/>
      <c r="AP11" s="352"/>
      <c r="AQ11" s="352"/>
      <c r="AR11" s="352"/>
      <c r="AS11" s="352"/>
      <c r="AT11" s="352"/>
      <c r="AU11" s="352"/>
      <c r="AV11" s="352"/>
      <c r="AW11" s="352"/>
      <c r="AX11" s="352"/>
      <c r="AY11" s="352"/>
      <c r="AZ11" s="352"/>
      <c r="BA11" s="352"/>
      <c r="BB11" s="352"/>
      <c r="BC11" s="352"/>
      <c r="BD11" s="352"/>
      <c r="BE11" s="352"/>
      <c r="BF11" s="352"/>
      <c r="BG11" s="352"/>
      <c r="BH11" s="352"/>
      <c r="BI11" s="352"/>
      <c r="BJ11" s="352"/>
      <c r="BK11" s="352"/>
      <c r="BL11" s="352"/>
      <c r="BM11" s="352"/>
      <c r="BN11" s="352"/>
      <c r="BO11" s="352"/>
      <c r="BP11" s="352"/>
      <c r="BQ11" s="352"/>
      <c r="BR11" s="352"/>
      <c r="BS11" s="352"/>
      <c r="BT11" s="352"/>
      <c r="BU11" s="352"/>
      <c r="BV11" s="352"/>
      <c r="BW11" s="352"/>
      <c r="BX11" s="352"/>
      <c r="BY11" s="352"/>
      <c r="BZ11" s="352"/>
      <c r="CA11" s="352"/>
      <c r="CB11" s="352"/>
      <c r="CC11" s="352"/>
      <c r="CD11" s="352"/>
      <c r="CE11" s="352"/>
      <c r="CF11" s="352"/>
      <c r="CG11" s="352"/>
      <c r="CH11" s="352"/>
      <c r="CI11" s="352"/>
      <c r="CJ11" s="352"/>
      <c r="CK11" s="352"/>
      <c r="CL11" s="352"/>
      <c r="CM11" s="352"/>
      <c r="CN11" s="352"/>
      <c r="CO11" s="352"/>
      <c r="CP11" s="352"/>
      <c r="CQ11" s="352"/>
      <c r="CR11" s="352"/>
      <c r="CS11" s="352"/>
      <c r="CT11" s="352"/>
      <c r="CU11" s="352"/>
      <c r="CV11" s="352"/>
      <c r="CW11" s="352"/>
      <c r="CX11" s="352"/>
      <c r="CY11" s="352"/>
      <c r="CZ11" s="352"/>
      <c r="DA11" s="352"/>
      <c r="DB11" s="352"/>
      <c r="DC11" s="352"/>
      <c r="DD11" s="352"/>
      <c r="DE11" s="352"/>
      <c r="DF11" s="352"/>
      <c r="DG11" s="352"/>
      <c r="DH11" s="352"/>
      <c r="DI11" s="352"/>
      <c r="DJ11" s="352"/>
      <c r="DK11" s="352"/>
      <c r="DL11" s="352"/>
      <c r="DM11" s="352"/>
      <c r="DN11" s="352"/>
      <c r="DO11" s="352"/>
      <c r="DP11" s="352"/>
      <c r="DQ11" s="352"/>
      <c r="DR11" s="352"/>
      <c r="DS11" s="352"/>
      <c r="DT11" s="352"/>
      <c r="DU11" s="352"/>
      <c r="DV11" s="352"/>
      <c r="DW11" s="352"/>
      <c r="DX11" s="352"/>
      <c r="DY11" s="352"/>
      <c r="DZ11" s="352"/>
      <c r="EA11" s="352"/>
      <c r="EB11" s="352"/>
      <c r="EC11" s="352"/>
      <c r="ED11" s="352"/>
      <c r="EE11" s="352"/>
      <c r="EF11" s="352"/>
      <c r="EG11" s="352"/>
      <c r="EH11" s="352"/>
      <c r="EI11" s="352"/>
      <c r="EJ11" s="352"/>
      <c r="EK11" s="352"/>
      <c r="EL11" s="352"/>
      <c r="EM11" s="352"/>
      <c r="EN11" s="352"/>
      <c r="EO11" s="352"/>
      <c r="EP11" s="352"/>
      <c r="EQ11" s="352"/>
      <c r="ER11" s="352"/>
      <c r="ES11" s="352"/>
      <c r="ET11" s="352"/>
      <c r="EU11" s="352"/>
      <c r="EV11" s="352"/>
      <c r="EW11" s="352"/>
      <c r="EX11" s="352"/>
      <c r="EY11" s="352"/>
      <c r="EZ11" s="352"/>
      <c r="FA11" s="352"/>
      <c r="FB11" s="352"/>
      <c r="FC11" s="352"/>
      <c r="FD11" s="352"/>
      <c r="FE11" s="352"/>
      <c r="FF11" s="352"/>
      <c r="FG11" s="352"/>
      <c r="FH11" s="352"/>
      <c r="FI11" s="352"/>
      <c r="FJ11" s="352"/>
      <c r="FK11" s="352"/>
      <c r="FL11" s="352"/>
      <c r="FM11" s="352"/>
      <c r="FN11" s="352"/>
      <c r="FO11" s="352"/>
      <c r="FP11" s="352"/>
      <c r="FQ11" s="352"/>
      <c r="FR11" s="352"/>
      <c r="FS11" s="352"/>
      <c r="FT11" s="352"/>
      <c r="FU11" s="352"/>
      <c r="FV11" s="352"/>
      <c r="FW11" s="352"/>
      <c r="FX11" s="352"/>
      <c r="FY11" s="352"/>
      <c r="FZ11" s="352"/>
      <c r="GA11" s="352"/>
      <c r="GB11" s="352"/>
      <c r="GC11" s="352"/>
      <c r="GD11" s="352"/>
      <c r="GE11" s="352"/>
      <c r="GF11" s="352"/>
      <c r="GG11" s="352"/>
      <c r="GH11" s="352"/>
      <c r="GI11" s="352"/>
      <c r="GJ11" s="352"/>
      <c r="GK11" s="352"/>
      <c r="GL11" s="352"/>
      <c r="GM11" s="352"/>
      <c r="GN11" s="352"/>
      <c r="GO11" s="352"/>
      <c r="GP11" s="352"/>
      <c r="GQ11" s="352"/>
      <c r="GR11" s="352"/>
      <c r="GS11" s="352"/>
      <c r="GT11" s="352"/>
      <c r="GU11" s="352"/>
      <c r="GV11" s="352"/>
      <c r="GW11" s="352"/>
      <c r="GX11" s="352"/>
      <c r="GY11" s="352"/>
      <c r="GZ11" s="352"/>
      <c r="HA11" s="352"/>
      <c r="HB11" s="352"/>
      <c r="HC11" s="352"/>
      <c r="HD11" s="352"/>
      <c r="HE11" s="352"/>
      <c r="HF11" s="352"/>
      <c r="HG11" s="352"/>
      <c r="HH11" s="352"/>
      <c r="HI11" s="352"/>
      <c r="HJ11" s="352"/>
      <c r="HK11" s="352"/>
      <c r="HL11" s="352"/>
      <c r="HM11" s="352"/>
      <c r="HN11" s="352"/>
      <c r="HO11" s="352"/>
      <c r="HP11" s="352"/>
      <c r="HQ11" s="352"/>
      <c r="HR11" s="352"/>
      <c r="HS11" s="352"/>
      <c r="HT11" s="352"/>
      <c r="HU11" s="352"/>
      <c r="HV11" s="352"/>
      <c r="HW11" s="352"/>
      <c r="HX11" s="352"/>
      <c r="HY11" s="352"/>
      <c r="HZ11" s="352"/>
      <c r="IA11" s="352"/>
      <c r="IB11" s="352"/>
      <c r="IC11" s="352"/>
      <c r="ID11" s="352"/>
      <c r="IE11" s="352"/>
      <c r="IF11" s="352"/>
      <c r="IG11" s="352"/>
      <c r="IH11" s="352"/>
      <c r="II11" s="352"/>
      <c r="IJ11" s="352"/>
      <c r="IK11" s="352"/>
      <c r="IL11" s="352"/>
      <c r="IM11" s="352"/>
      <c r="IN11" s="352"/>
      <c r="IO11" s="352"/>
      <c r="IP11" s="352"/>
      <c r="IQ11" s="352"/>
      <c r="IR11" s="352"/>
      <c r="IS11" s="352"/>
      <c r="IT11" s="352"/>
      <c r="IU11" s="352"/>
      <c r="IV11" s="352"/>
      <c r="IW11" s="352"/>
      <c r="IX11" s="352"/>
      <c r="IY11" s="352"/>
    </row>
    <row r="12" spans="1:259" ht="15.75">
      <c r="A12" s="213" t="s">
        <v>140</v>
      </c>
      <c r="B12" s="362">
        <v>5892</v>
      </c>
      <c r="C12" s="363">
        <v>8</v>
      </c>
      <c r="D12" s="209">
        <f t="shared" si="0"/>
        <v>328.17379497623892</v>
      </c>
      <c r="E12" s="208">
        <v>2</v>
      </c>
      <c r="F12" s="209">
        <f t="shared" si="0"/>
        <v>82.043448744059731</v>
      </c>
      <c r="G12" s="364">
        <v>1</v>
      </c>
      <c r="H12" s="209">
        <v>41.021724372029865</v>
      </c>
      <c r="I12" s="208"/>
      <c r="J12" s="209">
        <f t="shared" si="1"/>
        <v>0</v>
      </c>
      <c r="K12" s="208"/>
      <c r="L12" s="209">
        <f t="shared" si="2"/>
        <v>0</v>
      </c>
      <c r="M12" s="208">
        <v>3</v>
      </c>
      <c r="N12" s="209">
        <f t="shared" si="3"/>
        <v>123.0651731160896</v>
      </c>
      <c r="O12" s="208"/>
      <c r="P12" s="209">
        <f t="shared" si="4"/>
        <v>0</v>
      </c>
      <c r="Q12" s="208"/>
      <c r="R12" s="209">
        <f t="shared" si="5"/>
        <v>0</v>
      </c>
      <c r="S12" s="208"/>
      <c r="T12" s="209">
        <f t="shared" si="6"/>
        <v>0</v>
      </c>
      <c r="U12" s="365">
        <v>4</v>
      </c>
      <c r="V12" s="209">
        <f t="shared" si="8"/>
        <v>164.08689748811946</v>
      </c>
      <c r="W12" s="366"/>
      <c r="X12" s="254"/>
      <c r="AG12" s="352"/>
      <c r="AH12" s="352"/>
      <c r="AI12" s="352"/>
      <c r="AJ12" s="352"/>
      <c r="AK12" s="352"/>
      <c r="AL12" s="352"/>
      <c r="AM12" s="352"/>
      <c r="AN12" s="352"/>
      <c r="AO12" s="352"/>
      <c r="AP12" s="352"/>
      <c r="AQ12" s="352"/>
      <c r="AR12" s="352"/>
      <c r="AS12" s="352"/>
      <c r="AT12" s="352"/>
      <c r="AU12" s="352"/>
      <c r="AV12" s="352"/>
      <c r="AW12" s="352"/>
      <c r="AX12" s="352"/>
      <c r="AY12" s="352"/>
      <c r="AZ12" s="352"/>
      <c r="BA12" s="352"/>
      <c r="BB12" s="352"/>
      <c r="BC12" s="352"/>
      <c r="BD12" s="352"/>
      <c r="BE12" s="352"/>
      <c r="BF12" s="352"/>
      <c r="BG12" s="352"/>
      <c r="BH12" s="352"/>
      <c r="BI12" s="352"/>
      <c r="BJ12" s="352"/>
      <c r="BK12" s="352"/>
      <c r="BL12" s="352"/>
      <c r="BM12" s="352"/>
      <c r="BN12" s="352"/>
      <c r="BO12" s="352"/>
      <c r="BP12" s="352"/>
      <c r="BQ12" s="352"/>
      <c r="BR12" s="352"/>
      <c r="BS12" s="352"/>
      <c r="BT12" s="352"/>
      <c r="BU12" s="352"/>
      <c r="BV12" s="352"/>
      <c r="BW12" s="352"/>
      <c r="BX12" s="352"/>
      <c r="BY12" s="352"/>
      <c r="BZ12" s="352"/>
      <c r="CA12" s="352"/>
      <c r="CB12" s="352"/>
      <c r="CC12" s="352"/>
      <c r="CD12" s="352"/>
      <c r="CE12" s="352"/>
      <c r="CF12" s="352"/>
      <c r="CG12" s="352"/>
      <c r="CH12" s="352"/>
      <c r="CI12" s="352"/>
      <c r="CJ12" s="352"/>
      <c r="CK12" s="352"/>
      <c r="CL12" s="352"/>
      <c r="CM12" s="352"/>
      <c r="CN12" s="352"/>
      <c r="CO12" s="352"/>
      <c r="CP12" s="352"/>
      <c r="CQ12" s="352"/>
      <c r="CR12" s="352"/>
      <c r="CS12" s="352"/>
      <c r="CT12" s="352"/>
      <c r="CU12" s="352"/>
      <c r="CV12" s="352"/>
      <c r="CW12" s="352"/>
      <c r="CX12" s="352"/>
      <c r="CY12" s="352"/>
      <c r="CZ12" s="352"/>
      <c r="DA12" s="352"/>
      <c r="DB12" s="352"/>
      <c r="DC12" s="352"/>
      <c r="DD12" s="352"/>
      <c r="DE12" s="352"/>
      <c r="DF12" s="352"/>
      <c r="DG12" s="352"/>
      <c r="DH12" s="352"/>
      <c r="DI12" s="352"/>
      <c r="DJ12" s="352"/>
      <c r="DK12" s="352"/>
      <c r="DL12" s="352"/>
      <c r="DM12" s="352"/>
      <c r="DN12" s="352"/>
      <c r="DO12" s="352"/>
      <c r="DP12" s="352"/>
      <c r="DQ12" s="352"/>
      <c r="DR12" s="352"/>
      <c r="DS12" s="352"/>
      <c r="DT12" s="352"/>
      <c r="DU12" s="352"/>
      <c r="DV12" s="352"/>
      <c r="DW12" s="352"/>
      <c r="DX12" s="352"/>
      <c r="DY12" s="352"/>
      <c r="DZ12" s="352"/>
      <c r="EA12" s="352"/>
      <c r="EB12" s="352"/>
      <c r="EC12" s="352"/>
      <c r="ED12" s="352"/>
      <c r="EE12" s="352"/>
      <c r="EF12" s="352"/>
      <c r="EG12" s="352"/>
      <c r="EH12" s="352"/>
      <c r="EI12" s="352"/>
      <c r="EJ12" s="352"/>
      <c r="EK12" s="352"/>
      <c r="EL12" s="352"/>
      <c r="EM12" s="352"/>
      <c r="EN12" s="352"/>
      <c r="EO12" s="352"/>
      <c r="EP12" s="352"/>
      <c r="EQ12" s="352"/>
      <c r="ER12" s="352"/>
      <c r="ES12" s="352"/>
      <c r="ET12" s="352"/>
      <c r="EU12" s="352"/>
      <c r="EV12" s="352"/>
      <c r="EW12" s="352"/>
      <c r="EX12" s="352"/>
      <c r="EY12" s="352"/>
      <c r="EZ12" s="352"/>
      <c r="FA12" s="352"/>
      <c r="FB12" s="352"/>
      <c r="FC12" s="352"/>
      <c r="FD12" s="352"/>
      <c r="FE12" s="352"/>
      <c r="FF12" s="352"/>
      <c r="FG12" s="352"/>
      <c r="FH12" s="352"/>
      <c r="FI12" s="352"/>
      <c r="FJ12" s="352"/>
      <c r="FK12" s="352"/>
      <c r="FL12" s="352"/>
      <c r="FM12" s="352"/>
      <c r="FN12" s="352"/>
      <c r="FO12" s="352"/>
      <c r="FP12" s="352"/>
      <c r="FQ12" s="352"/>
      <c r="FR12" s="352"/>
      <c r="FS12" s="352"/>
      <c r="FT12" s="352"/>
      <c r="FU12" s="352"/>
      <c r="FV12" s="352"/>
      <c r="FW12" s="352"/>
      <c r="FX12" s="352"/>
      <c r="FY12" s="352"/>
      <c r="FZ12" s="352"/>
      <c r="GA12" s="352"/>
      <c r="GB12" s="352"/>
      <c r="GC12" s="352"/>
      <c r="GD12" s="352"/>
      <c r="GE12" s="352"/>
      <c r="GF12" s="352"/>
      <c r="GG12" s="352"/>
      <c r="GH12" s="352"/>
      <c r="GI12" s="352"/>
      <c r="GJ12" s="352"/>
      <c r="GK12" s="352"/>
      <c r="GL12" s="352"/>
      <c r="GM12" s="352"/>
      <c r="GN12" s="352"/>
      <c r="GO12" s="352"/>
      <c r="GP12" s="352"/>
      <c r="GQ12" s="352"/>
      <c r="GR12" s="352"/>
      <c r="GS12" s="352"/>
      <c r="GT12" s="352"/>
      <c r="GU12" s="352"/>
      <c r="GV12" s="352"/>
      <c r="GW12" s="352"/>
      <c r="GX12" s="352"/>
      <c r="GY12" s="352"/>
      <c r="GZ12" s="352"/>
      <c r="HA12" s="352"/>
      <c r="HB12" s="352"/>
      <c r="HC12" s="352"/>
      <c r="HD12" s="352"/>
      <c r="HE12" s="352"/>
      <c r="HF12" s="352"/>
      <c r="HG12" s="352"/>
      <c r="HH12" s="352"/>
      <c r="HI12" s="352"/>
      <c r="HJ12" s="352"/>
      <c r="HK12" s="352"/>
      <c r="HL12" s="352"/>
      <c r="HM12" s="352"/>
      <c r="HN12" s="352"/>
      <c r="HO12" s="352"/>
      <c r="HP12" s="352"/>
      <c r="HQ12" s="352"/>
      <c r="HR12" s="352"/>
      <c r="HS12" s="352"/>
      <c r="HT12" s="352"/>
      <c r="HU12" s="352"/>
      <c r="HV12" s="352"/>
      <c r="HW12" s="352"/>
      <c r="HX12" s="352"/>
      <c r="HY12" s="352"/>
      <c r="HZ12" s="352"/>
      <c r="IA12" s="352"/>
      <c r="IB12" s="352"/>
      <c r="IC12" s="352"/>
      <c r="ID12" s="352"/>
      <c r="IE12" s="352"/>
      <c r="IF12" s="352"/>
      <c r="IG12" s="352"/>
      <c r="IH12" s="352"/>
      <c r="II12" s="352"/>
      <c r="IJ12" s="352"/>
      <c r="IK12" s="352"/>
      <c r="IL12" s="352"/>
      <c r="IM12" s="352"/>
      <c r="IN12" s="352"/>
      <c r="IO12" s="352"/>
      <c r="IP12" s="352"/>
      <c r="IQ12" s="352"/>
      <c r="IR12" s="352"/>
      <c r="IS12" s="352"/>
      <c r="IT12" s="352"/>
      <c r="IU12" s="352"/>
      <c r="IV12" s="352"/>
      <c r="IW12" s="352"/>
      <c r="IX12" s="352"/>
      <c r="IY12" s="352"/>
    </row>
    <row r="13" spans="1:259" ht="15.75">
      <c r="A13" s="213" t="s">
        <v>141</v>
      </c>
      <c r="B13" s="362">
        <v>9897</v>
      </c>
      <c r="C13" s="363">
        <v>8</v>
      </c>
      <c r="D13" s="209">
        <f t="shared" si="0"/>
        <v>195.37233505102557</v>
      </c>
      <c r="E13" s="208">
        <v>2</v>
      </c>
      <c r="F13" s="209">
        <f t="shared" si="0"/>
        <v>48.843083762756393</v>
      </c>
      <c r="G13" s="364">
        <v>1</v>
      </c>
      <c r="H13" s="209">
        <v>24.421541881378197</v>
      </c>
      <c r="I13" s="208"/>
      <c r="J13" s="209">
        <f t="shared" si="1"/>
        <v>0</v>
      </c>
      <c r="K13" s="208"/>
      <c r="L13" s="209">
        <f t="shared" si="2"/>
        <v>0</v>
      </c>
      <c r="M13" s="208">
        <v>4</v>
      </c>
      <c r="N13" s="209">
        <f t="shared" si="3"/>
        <v>97.686167525512786</v>
      </c>
      <c r="O13" s="208">
        <v>1</v>
      </c>
      <c r="P13" s="209">
        <f t="shared" si="4"/>
        <v>24.421541881378197</v>
      </c>
      <c r="Q13" s="208"/>
      <c r="R13" s="209">
        <f t="shared" si="5"/>
        <v>0</v>
      </c>
      <c r="S13" s="208"/>
      <c r="T13" s="209">
        <f t="shared" si="6"/>
        <v>0</v>
      </c>
      <c r="U13" s="365">
        <f t="shared" si="7"/>
        <v>1</v>
      </c>
      <c r="V13" s="209">
        <f t="shared" si="8"/>
        <v>24.421541881378197</v>
      </c>
      <c r="W13" s="366"/>
      <c r="X13" s="254"/>
      <c r="AG13" s="352"/>
      <c r="AH13" s="352"/>
      <c r="AI13" s="352"/>
      <c r="AJ13" s="352"/>
      <c r="AK13" s="352"/>
      <c r="AL13" s="352"/>
      <c r="AM13" s="352"/>
      <c r="AN13" s="352"/>
      <c r="AO13" s="352"/>
      <c r="AP13" s="352"/>
      <c r="AQ13" s="352"/>
      <c r="AR13" s="352"/>
      <c r="AS13" s="352"/>
      <c r="AT13" s="352"/>
      <c r="AU13" s="352"/>
      <c r="AV13" s="352"/>
      <c r="AW13" s="352"/>
      <c r="AX13" s="352"/>
      <c r="AY13" s="352"/>
      <c r="AZ13" s="352"/>
      <c r="BA13" s="352"/>
      <c r="BB13" s="352"/>
      <c r="BC13" s="352"/>
      <c r="BD13" s="352"/>
      <c r="BE13" s="352"/>
      <c r="BF13" s="352"/>
      <c r="BG13" s="352"/>
      <c r="BH13" s="352"/>
      <c r="BI13" s="352"/>
      <c r="BJ13" s="352"/>
      <c r="BK13" s="352"/>
      <c r="BL13" s="352"/>
      <c r="BM13" s="352"/>
      <c r="BN13" s="352"/>
      <c r="BO13" s="352"/>
      <c r="BP13" s="352"/>
      <c r="BQ13" s="352"/>
      <c r="BR13" s="352"/>
      <c r="BS13" s="352"/>
      <c r="BT13" s="352"/>
      <c r="BU13" s="352"/>
      <c r="BV13" s="352"/>
      <c r="BW13" s="352"/>
      <c r="BX13" s="352"/>
      <c r="BY13" s="352"/>
      <c r="BZ13" s="352"/>
      <c r="CA13" s="352"/>
      <c r="CB13" s="352"/>
      <c r="CC13" s="352"/>
      <c r="CD13" s="352"/>
      <c r="CE13" s="352"/>
      <c r="CF13" s="352"/>
      <c r="CG13" s="352"/>
      <c r="CH13" s="352"/>
      <c r="CI13" s="352"/>
      <c r="CJ13" s="352"/>
      <c r="CK13" s="352"/>
      <c r="CL13" s="352"/>
      <c r="CM13" s="352"/>
      <c r="CN13" s="352"/>
      <c r="CO13" s="352"/>
      <c r="CP13" s="352"/>
      <c r="CQ13" s="352"/>
      <c r="CR13" s="352"/>
      <c r="CS13" s="352"/>
      <c r="CT13" s="352"/>
      <c r="CU13" s="352"/>
      <c r="CV13" s="352"/>
      <c r="CW13" s="352"/>
      <c r="CX13" s="352"/>
      <c r="CY13" s="352"/>
      <c r="CZ13" s="352"/>
      <c r="DA13" s="352"/>
      <c r="DB13" s="352"/>
      <c r="DC13" s="352"/>
      <c r="DD13" s="352"/>
      <c r="DE13" s="352"/>
      <c r="DF13" s="352"/>
      <c r="DG13" s="352"/>
      <c r="DH13" s="352"/>
      <c r="DI13" s="352"/>
      <c r="DJ13" s="352"/>
      <c r="DK13" s="352"/>
      <c r="DL13" s="352"/>
      <c r="DM13" s="352"/>
      <c r="DN13" s="352"/>
      <c r="DO13" s="352"/>
      <c r="DP13" s="352"/>
      <c r="DQ13" s="352"/>
      <c r="DR13" s="352"/>
      <c r="DS13" s="352"/>
      <c r="DT13" s="352"/>
      <c r="DU13" s="352"/>
      <c r="DV13" s="352"/>
      <c r="DW13" s="352"/>
      <c r="DX13" s="352"/>
      <c r="DY13" s="352"/>
      <c r="DZ13" s="352"/>
      <c r="EA13" s="352"/>
      <c r="EB13" s="352"/>
      <c r="EC13" s="352"/>
      <c r="ED13" s="352"/>
      <c r="EE13" s="352"/>
      <c r="EF13" s="352"/>
      <c r="EG13" s="352"/>
      <c r="EH13" s="352"/>
      <c r="EI13" s="352"/>
      <c r="EJ13" s="352"/>
      <c r="EK13" s="352"/>
      <c r="EL13" s="352"/>
      <c r="EM13" s="352"/>
      <c r="EN13" s="352"/>
      <c r="EO13" s="352"/>
      <c r="EP13" s="352"/>
      <c r="EQ13" s="352"/>
      <c r="ER13" s="352"/>
      <c r="ES13" s="352"/>
      <c r="ET13" s="352"/>
      <c r="EU13" s="352"/>
      <c r="EV13" s="352"/>
      <c r="EW13" s="352"/>
      <c r="EX13" s="352"/>
      <c r="EY13" s="352"/>
      <c r="EZ13" s="352"/>
      <c r="FA13" s="352"/>
      <c r="FB13" s="352"/>
      <c r="FC13" s="352"/>
      <c r="FD13" s="352"/>
      <c r="FE13" s="352"/>
      <c r="FF13" s="352"/>
      <c r="FG13" s="352"/>
      <c r="FH13" s="352"/>
      <c r="FI13" s="352"/>
      <c r="FJ13" s="352"/>
      <c r="FK13" s="352"/>
      <c r="FL13" s="352"/>
      <c r="FM13" s="352"/>
      <c r="FN13" s="352"/>
      <c r="FO13" s="352"/>
      <c r="FP13" s="352"/>
      <c r="FQ13" s="352"/>
      <c r="FR13" s="352"/>
      <c r="FS13" s="352"/>
      <c r="FT13" s="352"/>
      <c r="FU13" s="352"/>
      <c r="FV13" s="352"/>
      <c r="FW13" s="352"/>
      <c r="FX13" s="352"/>
      <c r="FY13" s="352"/>
      <c r="FZ13" s="352"/>
      <c r="GA13" s="352"/>
      <c r="GB13" s="352"/>
      <c r="GC13" s="352"/>
      <c r="GD13" s="352"/>
      <c r="GE13" s="352"/>
      <c r="GF13" s="352"/>
      <c r="GG13" s="352"/>
      <c r="GH13" s="352"/>
      <c r="GI13" s="352"/>
      <c r="GJ13" s="352"/>
      <c r="GK13" s="352"/>
      <c r="GL13" s="352"/>
      <c r="GM13" s="352"/>
      <c r="GN13" s="352"/>
      <c r="GO13" s="352"/>
      <c r="GP13" s="352"/>
      <c r="GQ13" s="352"/>
      <c r="GR13" s="352"/>
      <c r="GS13" s="352"/>
      <c r="GT13" s="352"/>
      <c r="GU13" s="352"/>
      <c r="GV13" s="352"/>
      <c r="GW13" s="352"/>
      <c r="GX13" s="352"/>
      <c r="GY13" s="352"/>
      <c r="GZ13" s="352"/>
      <c r="HA13" s="352"/>
      <c r="HB13" s="352"/>
      <c r="HC13" s="352"/>
      <c r="HD13" s="352"/>
      <c r="HE13" s="352"/>
      <c r="HF13" s="352"/>
      <c r="HG13" s="352"/>
      <c r="HH13" s="352"/>
      <c r="HI13" s="352"/>
      <c r="HJ13" s="352"/>
      <c r="HK13" s="352"/>
      <c r="HL13" s="352"/>
      <c r="HM13" s="352"/>
      <c r="HN13" s="352"/>
      <c r="HO13" s="352"/>
      <c r="HP13" s="352"/>
      <c r="HQ13" s="352"/>
      <c r="HR13" s="352"/>
      <c r="HS13" s="352"/>
      <c r="HT13" s="352"/>
      <c r="HU13" s="352"/>
      <c r="HV13" s="352"/>
      <c r="HW13" s="352"/>
      <c r="HX13" s="352"/>
      <c r="HY13" s="352"/>
      <c r="HZ13" s="352"/>
      <c r="IA13" s="352"/>
      <c r="IB13" s="352"/>
      <c r="IC13" s="352"/>
      <c r="ID13" s="352"/>
      <c r="IE13" s="352"/>
      <c r="IF13" s="352"/>
      <c r="IG13" s="352"/>
      <c r="IH13" s="352"/>
      <c r="II13" s="352"/>
      <c r="IJ13" s="352"/>
      <c r="IK13" s="352"/>
      <c r="IL13" s="352"/>
      <c r="IM13" s="352"/>
      <c r="IN13" s="352"/>
      <c r="IO13" s="352"/>
      <c r="IP13" s="352"/>
      <c r="IQ13" s="352"/>
      <c r="IR13" s="352"/>
      <c r="IS13" s="352"/>
      <c r="IT13" s="352"/>
      <c r="IU13" s="352"/>
      <c r="IV13" s="352"/>
      <c r="IW13" s="352"/>
      <c r="IX13" s="352"/>
      <c r="IY13" s="352"/>
    </row>
    <row r="14" spans="1:259" ht="15.75">
      <c r="A14" s="213" t="s">
        <v>142</v>
      </c>
      <c r="B14" s="362">
        <v>7325</v>
      </c>
      <c r="C14" s="363">
        <v>11</v>
      </c>
      <c r="D14" s="209">
        <f t="shared" si="0"/>
        <v>362.96245733788396</v>
      </c>
      <c r="E14" s="208">
        <v>3</v>
      </c>
      <c r="F14" s="209">
        <f t="shared" si="0"/>
        <v>98.989761092150161</v>
      </c>
      <c r="G14" s="364">
        <v>1</v>
      </c>
      <c r="H14" s="209">
        <v>32.996587030716725</v>
      </c>
      <c r="I14" s="208">
        <v>1</v>
      </c>
      <c r="J14" s="209">
        <f t="shared" si="1"/>
        <v>32.996587030716725</v>
      </c>
      <c r="K14" s="208"/>
      <c r="L14" s="209">
        <f t="shared" si="2"/>
        <v>0</v>
      </c>
      <c r="M14" s="208">
        <v>4</v>
      </c>
      <c r="N14" s="209">
        <f t="shared" si="3"/>
        <v>131.9863481228669</v>
      </c>
      <c r="O14" s="208"/>
      <c r="P14" s="209">
        <f t="shared" si="4"/>
        <v>0</v>
      </c>
      <c r="Q14" s="208">
        <v>1</v>
      </c>
      <c r="R14" s="209">
        <f t="shared" si="5"/>
        <v>32.996587030716725</v>
      </c>
      <c r="S14" s="208">
        <v>1</v>
      </c>
      <c r="T14" s="209">
        <f t="shared" si="6"/>
        <v>32.996587030716725</v>
      </c>
      <c r="U14" s="365">
        <f t="shared" si="7"/>
        <v>2</v>
      </c>
      <c r="V14" s="209">
        <f t="shared" si="8"/>
        <v>65.99317406143345</v>
      </c>
      <c r="W14" s="366"/>
      <c r="X14" s="254"/>
      <c r="AG14" s="352"/>
      <c r="AH14" s="352"/>
      <c r="AI14" s="352"/>
      <c r="AJ14" s="352"/>
      <c r="AK14" s="352"/>
      <c r="AL14" s="352"/>
      <c r="AM14" s="352"/>
      <c r="AN14" s="352"/>
      <c r="AO14" s="352"/>
      <c r="AP14" s="352"/>
      <c r="AQ14" s="352"/>
      <c r="AR14" s="352"/>
      <c r="AS14" s="352"/>
      <c r="AT14" s="352"/>
      <c r="AU14" s="352"/>
      <c r="AV14" s="352"/>
      <c r="AW14" s="352"/>
      <c r="AX14" s="352"/>
      <c r="AY14" s="352"/>
      <c r="AZ14" s="352"/>
      <c r="BA14" s="352"/>
      <c r="BB14" s="352"/>
      <c r="BC14" s="352"/>
      <c r="BD14" s="352"/>
      <c r="BE14" s="352"/>
      <c r="BF14" s="352"/>
      <c r="BG14" s="352"/>
      <c r="BH14" s="352"/>
      <c r="BI14" s="352"/>
      <c r="BJ14" s="352"/>
      <c r="BK14" s="352"/>
      <c r="BL14" s="352"/>
      <c r="BM14" s="352"/>
      <c r="BN14" s="352"/>
      <c r="BO14" s="352"/>
      <c r="BP14" s="352"/>
      <c r="BQ14" s="352"/>
      <c r="BR14" s="352"/>
      <c r="BS14" s="352"/>
      <c r="BT14" s="352"/>
      <c r="BU14" s="352"/>
      <c r="BV14" s="352"/>
      <c r="BW14" s="352"/>
      <c r="BX14" s="352"/>
      <c r="BY14" s="352"/>
      <c r="BZ14" s="352"/>
      <c r="CA14" s="352"/>
      <c r="CB14" s="352"/>
      <c r="CC14" s="352"/>
      <c r="CD14" s="352"/>
      <c r="CE14" s="352"/>
      <c r="CF14" s="352"/>
      <c r="CG14" s="352"/>
      <c r="CH14" s="352"/>
      <c r="CI14" s="352"/>
      <c r="CJ14" s="352"/>
      <c r="CK14" s="352"/>
      <c r="CL14" s="352"/>
      <c r="CM14" s="352"/>
      <c r="CN14" s="352"/>
      <c r="CO14" s="352"/>
      <c r="CP14" s="352"/>
      <c r="CQ14" s="352"/>
      <c r="CR14" s="352"/>
      <c r="CS14" s="352"/>
      <c r="CT14" s="352"/>
      <c r="CU14" s="352"/>
      <c r="CV14" s="352"/>
      <c r="CW14" s="352"/>
      <c r="CX14" s="352"/>
      <c r="CY14" s="352"/>
      <c r="CZ14" s="352"/>
      <c r="DA14" s="352"/>
      <c r="DB14" s="352"/>
      <c r="DC14" s="352"/>
      <c r="DD14" s="352"/>
      <c r="DE14" s="352"/>
      <c r="DF14" s="352"/>
      <c r="DG14" s="352"/>
      <c r="DH14" s="352"/>
      <c r="DI14" s="352"/>
      <c r="DJ14" s="352"/>
      <c r="DK14" s="352"/>
      <c r="DL14" s="352"/>
      <c r="DM14" s="352"/>
      <c r="DN14" s="352"/>
      <c r="DO14" s="352"/>
      <c r="DP14" s="352"/>
      <c r="DQ14" s="352"/>
      <c r="DR14" s="352"/>
      <c r="DS14" s="352"/>
      <c r="DT14" s="352"/>
      <c r="DU14" s="352"/>
      <c r="DV14" s="352"/>
      <c r="DW14" s="352"/>
      <c r="DX14" s="352"/>
      <c r="DY14" s="352"/>
      <c r="DZ14" s="352"/>
      <c r="EA14" s="352"/>
      <c r="EB14" s="352"/>
      <c r="EC14" s="352"/>
      <c r="ED14" s="352"/>
      <c r="EE14" s="352"/>
      <c r="EF14" s="352"/>
      <c r="EG14" s="352"/>
      <c r="EH14" s="352"/>
      <c r="EI14" s="352"/>
      <c r="EJ14" s="352"/>
      <c r="EK14" s="352"/>
      <c r="EL14" s="352"/>
      <c r="EM14" s="352"/>
      <c r="EN14" s="352"/>
      <c r="EO14" s="352"/>
      <c r="EP14" s="352"/>
      <c r="EQ14" s="352"/>
      <c r="ER14" s="352"/>
      <c r="ES14" s="352"/>
      <c r="ET14" s="352"/>
      <c r="EU14" s="352"/>
      <c r="EV14" s="352"/>
      <c r="EW14" s="352"/>
      <c r="EX14" s="352"/>
      <c r="EY14" s="352"/>
      <c r="EZ14" s="352"/>
      <c r="FA14" s="352"/>
      <c r="FB14" s="352"/>
      <c r="FC14" s="352"/>
      <c r="FD14" s="352"/>
      <c r="FE14" s="352"/>
      <c r="FF14" s="352"/>
      <c r="FG14" s="352"/>
      <c r="FH14" s="352"/>
      <c r="FI14" s="352"/>
      <c r="FJ14" s="352"/>
      <c r="FK14" s="352"/>
      <c r="FL14" s="352"/>
      <c r="FM14" s="352"/>
      <c r="FN14" s="352"/>
      <c r="FO14" s="352"/>
      <c r="FP14" s="352"/>
      <c r="FQ14" s="352"/>
      <c r="FR14" s="352"/>
      <c r="FS14" s="352"/>
      <c r="FT14" s="352"/>
      <c r="FU14" s="352"/>
      <c r="FV14" s="352"/>
      <c r="FW14" s="352"/>
      <c r="FX14" s="352"/>
      <c r="FY14" s="352"/>
      <c r="FZ14" s="352"/>
      <c r="GA14" s="352"/>
      <c r="GB14" s="352"/>
      <c r="GC14" s="352"/>
      <c r="GD14" s="352"/>
      <c r="GE14" s="352"/>
      <c r="GF14" s="352"/>
      <c r="GG14" s="352"/>
      <c r="GH14" s="352"/>
      <c r="GI14" s="352"/>
      <c r="GJ14" s="352"/>
      <c r="GK14" s="352"/>
      <c r="GL14" s="352"/>
      <c r="GM14" s="352"/>
      <c r="GN14" s="352"/>
      <c r="GO14" s="352"/>
      <c r="GP14" s="352"/>
      <c r="GQ14" s="352"/>
      <c r="GR14" s="352"/>
      <c r="GS14" s="352"/>
      <c r="GT14" s="352"/>
      <c r="GU14" s="352"/>
      <c r="GV14" s="352"/>
      <c r="GW14" s="352"/>
      <c r="GX14" s="352"/>
      <c r="GY14" s="352"/>
      <c r="GZ14" s="352"/>
      <c r="HA14" s="352"/>
      <c r="HB14" s="352"/>
      <c r="HC14" s="352"/>
      <c r="HD14" s="352"/>
      <c r="HE14" s="352"/>
      <c r="HF14" s="352"/>
      <c r="HG14" s="352"/>
      <c r="HH14" s="352"/>
      <c r="HI14" s="352"/>
      <c r="HJ14" s="352"/>
      <c r="HK14" s="352"/>
      <c r="HL14" s="352"/>
      <c r="HM14" s="352"/>
      <c r="HN14" s="352"/>
      <c r="HO14" s="352"/>
      <c r="HP14" s="352"/>
      <c r="HQ14" s="352"/>
      <c r="HR14" s="352"/>
      <c r="HS14" s="352"/>
      <c r="HT14" s="352"/>
      <c r="HU14" s="352"/>
      <c r="HV14" s="352"/>
      <c r="HW14" s="352"/>
      <c r="HX14" s="352"/>
      <c r="HY14" s="352"/>
      <c r="HZ14" s="352"/>
      <c r="IA14" s="352"/>
      <c r="IB14" s="352"/>
      <c r="IC14" s="352"/>
      <c r="ID14" s="352"/>
      <c r="IE14" s="352"/>
      <c r="IF14" s="352"/>
      <c r="IG14" s="352"/>
      <c r="IH14" s="352"/>
      <c r="II14" s="352"/>
      <c r="IJ14" s="352"/>
      <c r="IK14" s="352"/>
      <c r="IL14" s="352"/>
      <c r="IM14" s="352"/>
      <c r="IN14" s="352"/>
      <c r="IO14" s="352"/>
      <c r="IP14" s="352"/>
      <c r="IQ14" s="352"/>
      <c r="IR14" s="352"/>
      <c r="IS14" s="352"/>
      <c r="IT14" s="352"/>
      <c r="IU14" s="352"/>
      <c r="IV14" s="352"/>
      <c r="IW14" s="352"/>
      <c r="IX14" s="352"/>
      <c r="IY14" s="352"/>
    </row>
    <row r="15" spans="1:259" ht="15.75">
      <c r="A15" s="213" t="s">
        <v>143</v>
      </c>
      <c r="B15" s="362">
        <v>8521</v>
      </c>
      <c r="C15" s="363">
        <v>13</v>
      </c>
      <c r="D15" s="209">
        <f t="shared" si="0"/>
        <v>368.7477995540429</v>
      </c>
      <c r="E15" s="208">
        <v>1</v>
      </c>
      <c r="F15" s="209">
        <f t="shared" si="0"/>
        <v>28.365215350310994</v>
      </c>
      <c r="G15" s="364">
        <v>0</v>
      </c>
      <c r="H15" s="209">
        <v>0</v>
      </c>
      <c r="I15" s="208"/>
      <c r="J15" s="209">
        <f t="shared" si="1"/>
        <v>0</v>
      </c>
      <c r="K15" s="208">
        <v>2</v>
      </c>
      <c r="L15" s="209">
        <f t="shared" si="2"/>
        <v>56.730430700621987</v>
      </c>
      <c r="M15" s="208">
        <v>7</v>
      </c>
      <c r="N15" s="209">
        <f t="shared" si="3"/>
        <v>198.55650745217699</v>
      </c>
      <c r="O15" s="208"/>
      <c r="P15" s="209">
        <f t="shared" si="4"/>
        <v>0</v>
      </c>
      <c r="Q15" s="208">
        <v>1</v>
      </c>
      <c r="R15" s="209">
        <f t="shared" si="5"/>
        <v>28.365215350310994</v>
      </c>
      <c r="S15" s="208"/>
      <c r="T15" s="209">
        <f t="shared" si="6"/>
        <v>0</v>
      </c>
      <c r="U15" s="365">
        <f t="shared" si="7"/>
        <v>2</v>
      </c>
      <c r="V15" s="209">
        <f t="shared" si="8"/>
        <v>56.730430700621987</v>
      </c>
      <c r="W15" s="366"/>
      <c r="X15" s="254"/>
      <c r="AG15" s="352"/>
      <c r="AH15" s="352"/>
      <c r="AI15" s="352"/>
      <c r="AJ15" s="352"/>
      <c r="AK15" s="352"/>
      <c r="AL15" s="352"/>
      <c r="AM15" s="352"/>
      <c r="AN15" s="352"/>
      <c r="AO15" s="352"/>
      <c r="AP15" s="352"/>
      <c r="AQ15" s="352"/>
      <c r="AR15" s="352"/>
      <c r="AS15" s="352"/>
      <c r="AT15" s="352"/>
      <c r="AU15" s="352"/>
      <c r="AV15" s="352"/>
      <c r="AW15" s="352"/>
      <c r="AX15" s="352"/>
      <c r="AY15" s="352"/>
      <c r="AZ15" s="352"/>
      <c r="BA15" s="352"/>
      <c r="BB15" s="352"/>
      <c r="BC15" s="352"/>
      <c r="BD15" s="352"/>
      <c r="BE15" s="352"/>
      <c r="BF15" s="352"/>
      <c r="BG15" s="352"/>
      <c r="BH15" s="352"/>
      <c r="BI15" s="352"/>
      <c r="BJ15" s="352"/>
      <c r="BK15" s="352"/>
      <c r="BL15" s="352"/>
      <c r="BM15" s="352"/>
      <c r="BN15" s="352"/>
      <c r="BO15" s="352"/>
      <c r="BP15" s="352"/>
      <c r="BQ15" s="352"/>
      <c r="BR15" s="352"/>
      <c r="BS15" s="352"/>
      <c r="BT15" s="352"/>
      <c r="BU15" s="352"/>
      <c r="BV15" s="352"/>
      <c r="BW15" s="352"/>
      <c r="BX15" s="352"/>
      <c r="BY15" s="352"/>
      <c r="BZ15" s="352"/>
      <c r="CA15" s="352"/>
      <c r="CB15" s="352"/>
      <c r="CC15" s="352"/>
      <c r="CD15" s="352"/>
      <c r="CE15" s="352"/>
      <c r="CF15" s="352"/>
      <c r="CG15" s="352"/>
      <c r="CH15" s="352"/>
      <c r="CI15" s="352"/>
      <c r="CJ15" s="352"/>
      <c r="CK15" s="352"/>
      <c r="CL15" s="352"/>
      <c r="CM15" s="352"/>
      <c r="CN15" s="352"/>
      <c r="CO15" s="352"/>
      <c r="CP15" s="352"/>
      <c r="CQ15" s="352"/>
      <c r="CR15" s="352"/>
      <c r="CS15" s="352"/>
      <c r="CT15" s="352"/>
      <c r="CU15" s="352"/>
      <c r="CV15" s="352"/>
      <c r="CW15" s="352"/>
      <c r="CX15" s="352"/>
      <c r="CY15" s="352"/>
      <c r="CZ15" s="352"/>
      <c r="DA15" s="352"/>
      <c r="DB15" s="352"/>
      <c r="DC15" s="352"/>
      <c r="DD15" s="352"/>
      <c r="DE15" s="352"/>
      <c r="DF15" s="352"/>
      <c r="DG15" s="352"/>
      <c r="DH15" s="352"/>
      <c r="DI15" s="352"/>
      <c r="DJ15" s="352"/>
      <c r="DK15" s="352"/>
      <c r="DL15" s="352"/>
      <c r="DM15" s="352"/>
      <c r="DN15" s="352"/>
      <c r="DO15" s="352"/>
      <c r="DP15" s="352"/>
      <c r="DQ15" s="352"/>
      <c r="DR15" s="352"/>
      <c r="DS15" s="352"/>
      <c r="DT15" s="352"/>
      <c r="DU15" s="352"/>
      <c r="DV15" s="352"/>
      <c r="DW15" s="352"/>
      <c r="DX15" s="352"/>
      <c r="DY15" s="352"/>
      <c r="DZ15" s="352"/>
      <c r="EA15" s="352"/>
      <c r="EB15" s="352"/>
      <c r="EC15" s="352"/>
      <c r="ED15" s="352"/>
      <c r="EE15" s="352"/>
      <c r="EF15" s="352"/>
      <c r="EG15" s="352"/>
      <c r="EH15" s="352"/>
      <c r="EI15" s="352"/>
      <c r="EJ15" s="352"/>
      <c r="EK15" s="352"/>
      <c r="EL15" s="352"/>
      <c r="EM15" s="352"/>
      <c r="EN15" s="352"/>
      <c r="EO15" s="352"/>
      <c r="EP15" s="352"/>
      <c r="EQ15" s="352"/>
      <c r="ER15" s="352"/>
      <c r="ES15" s="352"/>
      <c r="ET15" s="352"/>
      <c r="EU15" s="352"/>
      <c r="EV15" s="352"/>
      <c r="EW15" s="352"/>
      <c r="EX15" s="352"/>
      <c r="EY15" s="352"/>
      <c r="EZ15" s="352"/>
      <c r="FA15" s="352"/>
      <c r="FB15" s="352"/>
      <c r="FC15" s="352"/>
      <c r="FD15" s="352"/>
      <c r="FE15" s="352"/>
      <c r="FF15" s="352"/>
      <c r="FG15" s="352"/>
      <c r="FH15" s="352"/>
      <c r="FI15" s="352"/>
      <c r="FJ15" s="352"/>
      <c r="FK15" s="352"/>
      <c r="FL15" s="352"/>
      <c r="FM15" s="352"/>
      <c r="FN15" s="352"/>
      <c r="FO15" s="352"/>
      <c r="FP15" s="352"/>
      <c r="FQ15" s="352"/>
      <c r="FR15" s="352"/>
      <c r="FS15" s="352"/>
      <c r="FT15" s="352"/>
      <c r="FU15" s="352"/>
      <c r="FV15" s="352"/>
      <c r="FW15" s="352"/>
      <c r="FX15" s="352"/>
      <c r="FY15" s="352"/>
      <c r="FZ15" s="352"/>
      <c r="GA15" s="352"/>
      <c r="GB15" s="352"/>
      <c r="GC15" s="352"/>
      <c r="GD15" s="352"/>
      <c r="GE15" s="352"/>
      <c r="GF15" s="352"/>
      <c r="GG15" s="352"/>
      <c r="GH15" s="352"/>
      <c r="GI15" s="352"/>
      <c r="GJ15" s="352"/>
      <c r="GK15" s="352"/>
      <c r="GL15" s="352"/>
      <c r="GM15" s="352"/>
      <c r="GN15" s="352"/>
      <c r="GO15" s="352"/>
      <c r="GP15" s="352"/>
      <c r="GQ15" s="352"/>
      <c r="GR15" s="352"/>
      <c r="GS15" s="352"/>
      <c r="GT15" s="352"/>
      <c r="GU15" s="352"/>
      <c r="GV15" s="352"/>
      <c r="GW15" s="352"/>
      <c r="GX15" s="352"/>
      <c r="GY15" s="352"/>
      <c r="GZ15" s="352"/>
      <c r="HA15" s="352"/>
      <c r="HB15" s="352"/>
      <c r="HC15" s="352"/>
      <c r="HD15" s="352"/>
      <c r="HE15" s="352"/>
      <c r="HF15" s="352"/>
      <c r="HG15" s="352"/>
      <c r="HH15" s="352"/>
      <c r="HI15" s="352"/>
      <c r="HJ15" s="352"/>
      <c r="HK15" s="352"/>
      <c r="HL15" s="352"/>
      <c r="HM15" s="352"/>
      <c r="HN15" s="352"/>
      <c r="HO15" s="352"/>
      <c r="HP15" s="352"/>
      <c r="HQ15" s="352"/>
      <c r="HR15" s="352"/>
      <c r="HS15" s="352"/>
      <c r="HT15" s="352"/>
      <c r="HU15" s="352"/>
      <c r="HV15" s="352"/>
      <c r="HW15" s="352"/>
      <c r="HX15" s="352"/>
      <c r="HY15" s="352"/>
      <c r="HZ15" s="352"/>
      <c r="IA15" s="352"/>
      <c r="IB15" s="352"/>
      <c r="IC15" s="352"/>
      <c r="ID15" s="352"/>
      <c r="IE15" s="352"/>
      <c r="IF15" s="352"/>
      <c r="IG15" s="352"/>
      <c r="IH15" s="352"/>
      <c r="II15" s="352"/>
      <c r="IJ15" s="352"/>
      <c r="IK15" s="352"/>
      <c r="IL15" s="352"/>
      <c r="IM15" s="352"/>
      <c r="IN15" s="352"/>
      <c r="IO15" s="352"/>
      <c r="IP15" s="352"/>
      <c r="IQ15" s="352"/>
      <c r="IR15" s="352"/>
      <c r="IS15" s="352"/>
      <c r="IT15" s="352"/>
      <c r="IU15" s="352"/>
      <c r="IV15" s="352"/>
      <c r="IW15" s="352"/>
      <c r="IX15" s="352"/>
      <c r="IY15" s="352"/>
    </row>
    <row r="16" spans="1:259" ht="15.75">
      <c r="A16" s="213" t="s">
        <v>144</v>
      </c>
      <c r="B16" s="362">
        <v>5239</v>
      </c>
      <c r="C16" s="363">
        <v>2</v>
      </c>
      <c r="D16" s="209">
        <f t="shared" si="0"/>
        <v>92.269517083412865</v>
      </c>
      <c r="E16" s="208"/>
      <c r="F16" s="209">
        <f t="shared" si="0"/>
        <v>0</v>
      </c>
      <c r="G16" s="364">
        <v>0</v>
      </c>
      <c r="H16" s="209">
        <v>0</v>
      </c>
      <c r="I16" s="208">
        <v>1</v>
      </c>
      <c r="J16" s="209">
        <f t="shared" si="1"/>
        <v>46.134758541706432</v>
      </c>
      <c r="K16" s="208"/>
      <c r="L16" s="209">
        <f t="shared" si="2"/>
        <v>0</v>
      </c>
      <c r="M16" s="208">
        <v>1</v>
      </c>
      <c r="N16" s="209">
        <f t="shared" si="3"/>
        <v>46.134758541706432</v>
      </c>
      <c r="O16" s="208"/>
      <c r="P16" s="209">
        <f t="shared" si="4"/>
        <v>0</v>
      </c>
      <c r="Q16" s="208"/>
      <c r="R16" s="209">
        <f t="shared" si="5"/>
        <v>0</v>
      </c>
      <c r="S16" s="208"/>
      <c r="T16" s="209">
        <f t="shared" si="6"/>
        <v>0</v>
      </c>
      <c r="U16" s="365">
        <f t="shared" si="7"/>
        <v>0</v>
      </c>
      <c r="V16" s="209">
        <f t="shared" si="8"/>
        <v>0</v>
      </c>
      <c r="W16" s="366"/>
      <c r="X16" s="254"/>
      <c r="AG16" s="352"/>
      <c r="AH16" s="352"/>
      <c r="AI16" s="352"/>
      <c r="AJ16" s="352"/>
      <c r="AK16" s="352"/>
      <c r="AL16" s="352"/>
      <c r="AM16" s="352"/>
      <c r="AN16" s="352"/>
      <c r="AO16" s="352"/>
      <c r="AP16" s="352"/>
      <c r="AQ16" s="352"/>
      <c r="AR16" s="352"/>
      <c r="AS16" s="352"/>
      <c r="AT16" s="352"/>
      <c r="AU16" s="352"/>
      <c r="AV16" s="352"/>
      <c r="AW16" s="352"/>
      <c r="AX16" s="352"/>
      <c r="AY16" s="352"/>
      <c r="AZ16" s="352"/>
      <c r="BA16" s="352"/>
      <c r="BB16" s="352"/>
      <c r="BC16" s="352"/>
      <c r="BD16" s="352"/>
      <c r="BE16" s="352"/>
      <c r="BF16" s="352"/>
      <c r="BG16" s="352"/>
      <c r="BH16" s="352"/>
      <c r="BI16" s="352"/>
      <c r="BJ16" s="352"/>
      <c r="BK16" s="352"/>
      <c r="BL16" s="352"/>
      <c r="BM16" s="352"/>
      <c r="BN16" s="352"/>
      <c r="BO16" s="352"/>
      <c r="BP16" s="352"/>
      <c r="BQ16" s="352"/>
      <c r="BR16" s="352"/>
      <c r="BS16" s="352"/>
      <c r="BT16" s="352"/>
      <c r="BU16" s="352"/>
      <c r="BV16" s="352"/>
      <c r="BW16" s="352"/>
      <c r="BX16" s="352"/>
      <c r="BY16" s="352"/>
      <c r="BZ16" s="352"/>
      <c r="CA16" s="352"/>
      <c r="CB16" s="352"/>
      <c r="CC16" s="352"/>
      <c r="CD16" s="352"/>
      <c r="CE16" s="352"/>
      <c r="CF16" s="352"/>
      <c r="CG16" s="352"/>
      <c r="CH16" s="352"/>
      <c r="CI16" s="352"/>
      <c r="CJ16" s="352"/>
      <c r="CK16" s="352"/>
      <c r="CL16" s="352"/>
      <c r="CM16" s="352"/>
      <c r="CN16" s="352"/>
      <c r="CO16" s="352"/>
      <c r="CP16" s="352"/>
      <c r="CQ16" s="352"/>
      <c r="CR16" s="352"/>
      <c r="CS16" s="352"/>
      <c r="CT16" s="352"/>
      <c r="CU16" s="352"/>
      <c r="CV16" s="352"/>
      <c r="CW16" s="352"/>
      <c r="CX16" s="352"/>
      <c r="CY16" s="352"/>
      <c r="CZ16" s="352"/>
      <c r="DA16" s="352"/>
      <c r="DB16" s="352"/>
      <c r="DC16" s="352"/>
      <c r="DD16" s="352"/>
      <c r="DE16" s="352"/>
      <c r="DF16" s="352"/>
      <c r="DG16" s="352"/>
      <c r="DH16" s="352"/>
      <c r="DI16" s="352"/>
      <c r="DJ16" s="352"/>
      <c r="DK16" s="352"/>
      <c r="DL16" s="352"/>
      <c r="DM16" s="352"/>
      <c r="DN16" s="352"/>
      <c r="DO16" s="352"/>
      <c r="DP16" s="352"/>
      <c r="DQ16" s="352"/>
      <c r="DR16" s="352"/>
      <c r="DS16" s="352"/>
      <c r="DT16" s="352"/>
      <c r="DU16" s="352"/>
      <c r="DV16" s="352"/>
      <c r="DW16" s="352"/>
      <c r="DX16" s="352"/>
      <c r="DY16" s="352"/>
      <c r="DZ16" s="352"/>
      <c r="EA16" s="352"/>
      <c r="EB16" s="352"/>
      <c r="EC16" s="352"/>
      <c r="ED16" s="352"/>
      <c r="EE16" s="352"/>
      <c r="EF16" s="352"/>
      <c r="EG16" s="352"/>
      <c r="EH16" s="352"/>
      <c r="EI16" s="352"/>
      <c r="EJ16" s="352"/>
      <c r="EK16" s="352"/>
      <c r="EL16" s="352"/>
      <c r="EM16" s="352"/>
      <c r="EN16" s="352"/>
      <c r="EO16" s="352"/>
      <c r="EP16" s="352"/>
      <c r="EQ16" s="352"/>
      <c r="ER16" s="352"/>
      <c r="ES16" s="352"/>
      <c r="ET16" s="352"/>
      <c r="EU16" s="352"/>
      <c r="EV16" s="352"/>
      <c r="EW16" s="352"/>
      <c r="EX16" s="352"/>
      <c r="EY16" s="352"/>
      <c r="EZ16" s="352"/>
      <c r="FA16" s="352"/>
      <c r="FB16" s="352"/>
      <c r="FC16" s="352"/>
      <c r="FD16" s="352"/>
      <c r="FE16" s="352"/>
      <c r="FF16" s="352"/>
      <c r="FG16" s="352"/>
      <c r="FH16" s="352"/>
      <c r="FI16" s="352"/>
      <c r="FJ16" s="352"/>
      <c r="FK16" s="352"/>
      <c r="FL16" s="352"/>
      <c r="FM16" s="352"/>
      <c r="FN16" s="352"/>
      <c r="FO16" s="352"/>
      <c r="FP16" s="352"/>
      <c r="FQ16" s="352"/>
      <c r="FR16" s="352"/>
      <c r="FS16" s="352"/>
      <c r="FT16" s="352"/>
      <c r="FU16" s="352"/>
      <c r="FV16" s="352"/>
      <c r="FW16" s="352"/>
      <c r="FX16" s="352"/>
      <c r="FY16" s="352"/>
      <c r="FZ16" s="352"/>
      <c r="GA16" s="352"/>
      <c r="GB16" s="352"/>
      <c r="GC16" s="352"/>
      <c r="GD16" s="352"/>
      <c r="GE16" s="352"/>
      <c r="GF16" s="352"/>
      <c r="GG16" s="352"/>
      <c r="GH16" s="352"/>
      <c r="GI16" s="352"/>
      <c r="GJ16" s="352"/>
      <c r="GK16" s="352"/>
      <c r="GL16" s="352"/>
      <c r="GM16" s="352"/>
      <c r="GN16" s="352"/>
      <c r="GO16" s="352"/>
      <c r="GP16" s="352"/>
      <c r="GQ16" s="352"/>
      <c r="GR16" s="352"/>
      <c r="GS16" s="352"/>
      <c r="GT16" s="352"/>
      <c r="GU16" s="352"/>
      <c r="GV16" s="352"/>
      <c r="GW16" s="352"/>
      <c r="GX16" s="352"/>
      <c r="GY16" s="352"/>
      <c r="GZ16" s="352"/>
      <c r="HA16" s="352"/>
      <c r="HB16" s="352"/>
      <c r="HC16" s="352"/>
      <c r="HD16" s="352"/>
      <c r="HE16" s="352"/>
      <c r="HF16" s="352"/>
      <c r="HG16" s="352"/>
      <c r="HH16" s="352"/>
      <c r="HI16" s="352"/>
      <c r="HJ16" s="352"/>
      <c r="HK16" s="352"/>
      <c r="HL16" s="352"/>
      <c r="HM16" s="352"/>
      <c r="HN16" s="352"/>
      <c r="HO16" s="352"/>
      <c r="HP16" s="352"/>
      <c r="HQ16" s="352"/>
      <c r="HR16" s="352"/>
      <c r="HS16" s="352"/>
      <c r="HT16" s="352"/>
      <c r="HU16" s="352"/>
      <c r="HV16" s="352"/>
      <c r="HW16" s="352"/>
      <c r="HX16" s="352"/>
      <c r="HY16" s="352"/>
      <c r="HZ16" s="352"/>
      <c r="IA16" s="352"/>
      <c r="IB16" s="352"/>
      <c r="IC16" s="352"/>
      <c r="ID16" s="352"/>
      <c r="IE16" s="352"/>
      <c r="IF16" s="352"/>
      <c r="IG16" s="352"/>
      <c r="IH16" s="352"/>
      <c r="II16" s="352"/>
      <c r="IJ16" s="352"/>
      <c r="IK16" s="352"/>
      <c r="IL16" s="352"/>
      <c r="IM16" s="352"/>
      <c r="IN16" s="352"/>
      <c r="IO16" s="352"/>
      <c r="IP16" s="352"/>
      <c r="IQ16" s="352"/>
      <c r="IR16" s="352"/>
      <c r="IS16" s="352"/>
      <c r="IT16" s="352"/>
      <c r="IU16" s="352"/>
      <c r="IV16" s="352"/>
      <c r="IW16" s="352"/>
      <c r="IX16" s="352"/>
      <c r="IY16" s="352"/>
    </row>
    <row r="17" spans="1:259" ht="15.75">
      <c r="A17" s="214" t="s">
        <v>145</v>
      </c>
      <c r="B17" s="368">
        <v>79887</v>
      </c>
      <c r="C17" s="369">
        <f t="shared" ref="C17" si="9">SUM(C7:C16)</f>
        <v>82</v>
      </c>
      <c r="D17" s="209">
        <f t="shared" si="0"/>
        <v>248.09293126541237</v>
      </c>
      <c r="E17" s="215">
        <f>SUM(E7:E16)</f>
        <v>12</v>
      </c>
      <c r="F17" s="209">
        <f t="shared" si="0"/>
        <v>36.306282624206688</v>
      </c>
      <c r="G17" s="215">
        <v>6</v>
      </c>
      <c r="H17" s="209">
        <v>18.153141312103344</v>
      </c>
      <c r="I17" s="215">
        <f>SUM(I7:I16)</f>
        <v>4</v>
      </c>
      <c r="J17" s="209">
        <f t="shared" si="1"/>
        <v>12.102094208068896</v>
      </c>
      <c r="K17" s="215">
        <f>SUM(K7:K16)</f>
        <v>9</v>
      </c>
      <c r="L17" s="209">
        <f t="shared" si="2"/>
        <v>27.229711968155019</v>
      </c>
      <c r="M17" s="215">
        <f>SUM(M7:M16)</f>
        <v>31</v>
      </c>
      <c r="N17" s="209">
        <f t="shared" si="3"/>
        <v>93.791230112533938</v>
      </c>
      <c r="O17" s="215">
        <f>SUM(O7:O16)</f>
        <v>3</v>
      </c>
      <c r="P17" s="209">
        <f t="shared" si="4"/>
        <v>9.0765706560516719</v>
      </c>
      <c r="Q17" s="215">
        <f>SUM(Q7:Q16)</f>
        <v>9</v>
      </c>
      <c r="R17" s="209">
        <f t="shared" si="5"/>
        <v>27.229711968155019</v>
      </c>
      <c r="S17" s="215">
        <f>SUM(S7:S16)</f>
        <v>3</v>
      </c>
      <c r="T17" s="209">
        <f t="shared" si="6"/>
        <v>9.0765706560516719</v>
      </c>
      <c r="U17" s="370">
        <f>SUM(U7:U16)</f>
        <v>17</v>
      </c>
      <c r="V17" s="209">
        <f t="shared" si="8"/>
        <v>51.433900384292805</v>
      </c>
      <c r="W17" s="371"/>
      <c r="X17" s="254"/>
      <c r="AG17" s="352"/>
      <c r="AH17" s="352"/>
      <c r="AI17" s="352"/>
      <c r="AJ17" s="352"/>
      <c r="AK17" s="352"/>
      <c r="AL17" s="352"/>
      <c r="AM17" s="352"/>
      <c r="AN17" s="352"/>
      <c r="AO17" s="352"/>
      <c r="AP17" s="352"/>
      <c r="AQ17" s="352"/>
      <c r="AR17" s="352"/>
      <c r="AS17" s="352"/>
      <c r="AT17" s="352"/>
      <c r="AU17" s="352"/>
      <c r="AV17" s="352"/>
      <c r="AW17" s="352"/>
      <c r="AX17" s="352"/>
      <c r="AY17" s="352"/>
      <c r="AZ17" s="352"/>
      <c r="BA17" s="352"/>
      <c r="BB17" s="352"/>
      <c r="BC17" s="352"/>
      <c r="BD17" s="352"/>
      <c r="BE17" s="352"/>
      <c r="BF17" s="352"/>
      <c r="BG17" s="352"/>
      <c r="BH17" s="352"/>
      <c r="BI17" s="352"/>
      <c r="BJ17" s="352"/>
      <c r="BK17" s="352"/>
      <c r="BL17" s="352"/>
      <c r="BM17" s="352"/>
      <c r="BN17" s="352"/>
      <c r="BO17" s="352"/>
      <c r="BP17" s="352"/>
      <c r="BQ17" s="352"/>
      <c r="BR17" s="352"/>
      <c r="BS17" s="352"/>
      <c r="BT17" s="352"/>
      <c r="BU17" s="352"/>
      <c r="BV17" s="352"/>
      <c r="BW17" s="352"/>
      <c r="BX17" s="352"/>
      <c r="BY17" s="352"/>
      <c r="BZ17" s="352"/>
      <c r="CA17" s="352"/>
      <c r="CB17" s="352"/>
      <c r="CC17" s="352"/>
      <c r="CD17" s="352"/>
      <c r="CE17" s="352"/>
      <c r="CF17" s="352"/>
      <c r="CG17" s="352"/>
      <c r="CH17" s="352"/>
      <c r="CI17" s="352"/>
      <c r="CJ17" s="352"/>
      <c r="CK17" s="352"/>
      <c r="CL17" s="352"/>
      <c r="CM17" s="352"/>
      <c r="CN17" s="352"/>
      <c r="CO17" s="352"/>
      <c r="CP17" s="352"/>
      <c r="CQ17" s="352"/>
      <c r="CR17" s="352"/>
      <c r="CS17" s="352"/>
      <c r="CT17" s="352"/>
      <c r="CU17" s="352"/>
      <c r="CV17" s="352"/>
      <c r="CW17" s="352"/>
      <c r="CX17" s="352"/>
      <c r="CY17" s="352"/>
      <c r="CZ17" s="352"/>
      <c r="DA17" s="352"/>
      <c r="DB17" s="352"/>
      <c r="DC17" s="352"/>
      <c r="DD17" s="352"/>
      <c r="DE17" s="352"/>
      <c r="DF17" s="352"/>
      <c r="DG17" s="352"/>
      <c r="DH17" s="352"/>
      <c r="DI17" s="352"/>
      <c r="DJ17" s="352"/>
      <c r="DK17" s="352"/>
      <c r="DL17" s="352"/>
      <c r="DM17" s="352"/>
      <c r="DN17" s="352"/>
      <c r="DO17" s="352"/>
      <c r="DP17" s="352"/>
      <c r="DQ17" s="352"/>
      <c r="DR17" s="352"/>
      <c r="DS17" s="352"/>
      <c r="DT17" s="352"/>
      <c r="DU17" s="352"/>
      <c r="DV17" s="352"/>
      <c r="DW17" s="352"/>
      <c r="DX17" s="352"/>
      <c r="DY17" s="352"/>
      <c r="DZ17" s="352"/>
      <c r="EA17" s="352"/>
      <c r="EB17" s="352"/>
      <c r="EC17" s="352"/>
      <c r="ED17" s="352"/>
      <c r="EE17" s="352"/>
      <c r="EF17" s="352"/>
      <c r="EG17" s="352"/>
      <c r="EH17" s="352"/>
      <c r="EI17" s="352"/>
      <c r="EJ17" s="352"/>
      <c r="EK17" s="352"/>
      <c r="EL17" s="352"/>
      <c r="EM17" s="352"/>
      <c r="EN17" s="352"/>
      <c r="EO17" s="352"/>
      <c r="EP17" s="352"/>
      <c r="EQ17" s="352"/>
      <c r="ER17" s="352"/>
      <c r="ES17" s="352"/>
      <c r="ET17" s="352"/>
      <c r="EU17" s="352"/>
      <c r="EV17" s="352"/>
      <c r="EW17" s="352"/>
      <c r="EX17" s="352"/>
      <c r="EY17" s="352"/>
      <c r="EZ17" s="352"/>
      <c r="FA17" s="352"/>
      <c r="FB17" s="352"/>
      <c r="FC17" s="352"/>
      <c r="FD17" s="352"/>
      <c r="FE17" s="352"/>
      <c r="FF17" s="352"/>
      <c r="FG17" s="352"/>
      <c r="FH17" s="352"/>
      <c r="FI17" s="352"/>
      <c r="FJ17" s="352"/>
      <c r="FK17" s="352"/>
      <c r="FL17" s="352"/>
      <c r="FM17" s="352"/>
      <c r="FN17" s="352"/>
      <c r="FO17" s="352"/>
      <c r="FP17" s="352"/>
      <c r="FQ17" s="352"/>
      <c r="FR17" s="352"/>
      <c r="FS17" s="352"/>
      <c r="FT17" s="352"/>
      <c r="FU17" s="352"/>
      <c r="FV17" s="352"/>
      <c r="FW17" s="352"/>
      <c r="FX17" s="352"/>
      <c r="FY17" s="352"/>
      <c r="FZ17" s="352"/>
      <c r="GA17" s="352"/>
      <c r="GB17" s="352"/>
      <c r="GC17" s="352"/>
      <c r="GD17" s="352"/>
      <c r="GE17" s="352"/>
      <c r="GF17" s="352"/>
      <c r="GG17" s="352"/>
      <c r="GH17" s="352"/>
      <c r="GI17" s="352"/>
      <c r="GJ17" s="352"/>
      <c r="GK17" s="352"/>
      <c r="GL17" s="352"/>
      <c r="GM17" s="352"/>
      <c r="GN17" s="352"/>
      <c r="GO17" s="352"/>
      <c r="GP17" s="352"/>
      <c r="GQ17" s="352"/>
      <c r="GR17" s="352"/>
      <c r="GS17" s="352"/>
      <c r="GT17" s="352"/>
      <c r="GU17" s="352"/>
      <c r="GV17" s="352"/>
      <c r="GW17" s="352"/>
      <c r="GX17" s="352"/>
      <c r="GY17" s="352"/>
      <c r="GZ17" s="352"/>
      <c r="HA17" s="352"/>
      <c r="HB17" s="352"/>
      <c r="HC17" s="352"/>
      <c r="HD17" s="352"/>
      <c r="HE17" s="352"/>
      <c r="HF17" s="352"/>
      <c r="HG17" s="352"/>
      <c r="HH17" s="352"/>
      <c r="HI17" s="352"/>
      <c r="HJ17" s="352"/>
      <c r="HK17" s="352"/>
      <c r="HL17" s="352"/>
      <c r="HM17" s="352"/>
      <c r="HN17" s="352"/>
      <c r="HO17" s="352"/>
      <c r="HP17" s="352"/>
      <c r="HQ17" s="352"/>
      <c r="HR17" s="352"/>
      <c r="HS17" s="352"/>
      <c r="HT17" s="352"/>
      <c r="HU17" s="352"/>
      <c r="HV17" s="352"/>
      <c r="HW17" s="352"/>
      <c r="HX17" s="352"/>
      <c r="HY17" s="352"/>
      <c r="HZ17" s="352"/>
      <c r="IA17" s="352"/>
      <c r="IB17" s="352"/>
      <c r="IC17" s="352"/>
      <c r="ID17" s="352"/>
      <c r="IE17" s="352"/>
      <c r="IF17" s="352"/>
      <c r="IG17" s="352"/>
      <c r="IH17" s="352"/>
      <c r="II17" s="352"/>
      <c r="IJ17" s="352"/>
      <c r="IK17" s="352"/>
      <c r="IL17" s="352"/>
      <c r="IM17" s="352"/>
      <c r="IN17" s="352"/>
      <c r="IO17" s="352"/>
      <c r="IP17" s="352"/>
      <c r="IQ17" s="352"/>
      <c r="IR17" s="352"/>
      <c r="IS17" s="352"/>
      <c r="IT17" s="352"/>
      <c r="IU17" s="352"/>
      <c r="IV17" s="352"/>
      <c r="IW17" s="352"/>
      <c r="IX17" s="352"/>
      <c r="IY17" s="352"/>
    </row>
    <row r="18" spans="1:259" ht="15.75">
      <c r="A18" s="213" t="s">
        <v>164</v>
      </c>
      <c r="B18" s="372">
        <v>36996</v>
      </c>
      <c r="C18" s="363">
        <v>20</v>
      </c>
      <c r="D18" s="209">
        <f t="shared" si="0"/>
        <v>130.66277435398422</v>
      </c>
      <c r="E18" s="373">
        <v>3</v>
      </c>
      <c r="F18" s="209">
        <f t="shared" si="0"/>
        <v>19.599416153097629</v>
      </c>
      <c r="G18" s="364">
        <v>2</v>
      </c>
      <c r="H18" s="209">
        <v>13.066277435398421</v>
      </c>
      <c r="I18" s="373">
        <v>1</v>
      </c>
      <c r="J18" s="209">
        <f t="shared" si="1"/>
        <v>6.5331387176992104</v>
      </c>
      <c r="K18" s="373">
        <v>1</v>
      </c>
      <c r="L18" s="209">
        <f t="shared" si="2"/>
        <v>6.5331387176992104</v>
      </c>
      <c r="M18" s="373">
        <v>8</v>
      </c>
      <c r="N18" s="209">
        <f t="shared" si="3"/>
        <v>52.265109741593683</v>
      </c>
      <c r="O18" s="373"/>
      <c r="P18" s="209">
        <f t="shared" si="4"/>
        <v>0</v>
      </c>
      <c r="Q18" s="373">
        <v>4</v>
      </c>
      <c r="R18" s="209">
        <f t="shared" si="5"/>
        <v>26.132554870796842</v>
      </c>
      <c r="S18" s="373">
        <v>2</v>
      </c>
      <c r="T18" s="209">
        <f t="shared" si="6"/>
        <v>13.066277435398421</v>
      </c>
      <c r="U18" s="365">
        <f>C18-E18-I18-K18-M18-O18-Q18</f>
        <v>3</v>
      </c>
      <c r="V18" s="209">
        <f t="shared" si="8"/>
        <v>19.599416153097629</v>
      </c>
      <c r="W18" s="374"/>
      <c r="X18" s="254"/>
      <c r="AG18" s="352"/>
      <c r="AH18" s="352"/>
      <c r="AI18" s="352"/>
      <c r="AJ18" s="352"/>
      <c r="AK18" s="352"/>
      <c r="AL18" s="352"/>
      <c r="AM18" s="352"/>
      <c r="AN18" s="352"/>
      <c r="AO18" s="352"/>
      <c r="AP18" s="352"/>
      <c r="AQ18" s="352"/>
      <c r="AR18" s="352"/>
      <c r="AS18" s="352"/>
      <c r="AT18" s="352"/>
      <c r="AU18" s="352"/>
      <c r="AV18" s="352"/>
      <c r="AW18" s="352"/>
      <c r="AX18" s="352"/>
      <c r="AY18" s="352"/>
      <c r="AZ18" s="352"/>
      <c r="BA18" s="352"/>
      <c r="BB18" s="352"/>
      <c r="BC18" s="352"/>
      <c r="BD18" s="352"/>
      <c r="BE18" s="352"/>
      <c r="BF18" s="352"/>
      <c r="BG18" s="352"/>
      <c r="BH18" s="352"/>
      <c r="BI18" s="352"/>
      <c r="BJ18" s="352"/>
      <c r="BK18" s="352"/>
      <c r="BL18" s="352"/>
      <c r="BM18" s="352"/>
      <c r="BN18" s="352"/>
      <c r="BO18" s="352"/>
      <c r="BP18" s="352"/>
      <c r="BQ18" s="352"/>
      <c r="BR18" s="352"/>
      <c r="BS18" s="352"/>
      <c r="BT18" s="352"/>
      <c r="BU18" s="352"/>
      <c r="BV18" s="352"/>
      <c r="BW18" s="352"/>
      <c r="BX18" s="352"/>
      <c r="BY18" s="352"/>
      <c r="BZ18" s="352"/>
      <c r="CA18" s="352"/>
      <c r="CB18" s="352"/>
      <c r="CC18" s="352"/>
      <c r="CD18" s="352"/>
      <c r="CE18" s="352"/>
      <c r="CF18" s="352"/>
      <c r="CG18" s="352"/>
      <c r="CH18" s="352"/>
      <c r="CI18" s="352"/>
      <c r="CJ18" s="352"/>
      <c r="CK18" s="352"/>
      <c r="CL18" s="352"/>
      <c r="CM18" s="352"/>
      <c r="CN18" s="352"/>
      <c r="CO18" s="352"/>
      <c r="CP18" s="352"/>
      <c r="CQ18" s="352"/>
      <c r="CR18" s="352"/>
      <c r="CS18" s="352"/>
      <c r="CT18" s="352"/>
      <c r="CU18" s="352"/>
      <c r="CV18" s="352"/>
      <c r="CW18" s="352"/>
      <c r="CX18" s="352"/>
      <c r="CY18" s="352"/>
      <c r="CZ18" s="352"/>
      <c r="DA18" s="352"/>
      <c r="DB18" s="352"/>
      <c r="DC18" s="352"/>
      <c r="DD18" s="352"/>
      <c r="DE18" s="352"/>
      <c r="DF18" s="352"/>
      <c r="DG18" s="352"/>
      <c r="DH18" s="352"/>
      <c r="DI18" s="352"/>
      <c r="DJ18" s="352"/>
      <c r="DK18" s="352"/>
      <c r="DL18" s="352"/>
      <c r="DM18" s="352"/>
      <c r="DN18" s="352"/>
      <c r="DO18" s="352"/>
      <c r="DP18" s="352"/>
      <c r="DQ18" s="352"/>
      <c r="DR18" s="352"/>
      <c r="DS18" s="352"/>
      <c r="DT18" s="352"/>
      <c r="DU18" s="352"/>
      <c r="DV18" s="352"/>
      <c r="DW18" s="352"/>
      <c r="DX18" s="352"/>
      <c r="DY18" s="352"/>
      <c r="DZ18" s="352"/>
      <c r="EA18" s="352"/>
      <c r="EB18" s="352"/>
      <c r="EC18" s="352"/>
      <c r="ED18" s="352"/>
      <c r="EE18" s="352"/>
      <c r="EF18" s="352"/>
      <c r="EG18" s="352"/>
      <c r="EH18" s="352"/>
      <c r="EI18" s="352"/>
      <c r="EJ18" s="352"/>
      <c r="EK18" s="352"/>
      <c r="EL18" s="352"/>
      <c r="EM18" s="352"/>
      <c r="EN18" s="352"/>
      <c r="EO18" s="352"/>
      <c r="EP18" s="352"/>
      <c r="EQ18" s="352"/>
      <c r="ER18" s="352"/>
      <c r="ES18" s="352"/>
      <c r="ET18" s="352"/>
      <c r="EU18" s="352"/>
      <c r="EV18" s="352"/>
      <c r="EW18" s="352"/>
      <c r="EX18" s="352"/>
      <c r="EY18" s="352"/>
      <c r="EZ18" s="352"/>
      <c r="FA18" s="352"/>
      <c r="FB18" s="352"/>
      <c r="FC18" s="352"/>
      <c r="FD18" s="352"/>
      <c r="FE18" s="352"/>
      <c r="FF18" s="352"/>
      <c r="FG18" s="352"/>
      <c r="FH18" s="352"/>
      <c r="FI18" s="352"/>
      <c r="FJ18" s="352"/>
      <c r="FK18" s="352"/>
      <c r="FL18" s="352"/>
      <c r="FM18" s="352"/>
      <c r="FN18" s="352"/>
      <c r="FO18" s="352"/>
      <c r="FP18" s="352"/>
      <c r="FQ18" s="352"/>
      <c r="FR18" s="352"/>
      <c r="FS18" s="352"/>
      <c r="FT18" s="352"/>
      <c r="FU18" s="352"/>
      <c r="FV18" s="352"/>
      <c r="FW18" s="352"/>
      <c r="FX18" s="352"/>
      <c r="FY18" s="352"/>
      <c r="FZ18" s="352"/>
      <c r="GA18" s="352"/>
      <c r="GB18" s="352"/>
      <c r="GC18" s="352"/>
      <c r="GD18" s="352"/>
      <c r="GE18" s="352"/>
      <c r="GF18" s="352"/>
      <c r="GG18" s="352"/>
      <c r="GH18" s="352"/>
      <c r="GI18" s="352"/>
      <c r="GJ18" s="352"/>
      <c r="GK18" s="352"/>
      <c r="GL18" s="352"/>
      <c r="GM18" s="352"/>
      <c r="GN18" s="352"/>
      <c r="GO18" s="352"/>
      <c r="GP18" s="352"/>
      <c r="GQ18" s="352"/>
      <c r="GR18" s="352"/>
      <c r="GS18" s="352"/>
      <c r="GT18" s="352"/>
      <c r="GU18" s="352"/>
      <c r="GV18" s="352"/>
      <c r="GW18" s="352"/>
      <c r="GX18" s="352"/>
      <c r="GY18" s="352"/>
      <c r="GZ18" s="352"/>
      <c r="HA18" s="352"/>
      <c r="HB18" s="352"/>
      <c r="HC18" s="352"/>
      <c r="HD18" s="352"/>
      <c r="HE18" s="352"/>
      <c r="HF18" s="352"/>
      <c r="HG18" s="352"/>
      <c r="HH18" s="352"/>
      <c r="HI18" s="352"/>
      <c r="HJ18" s="352"/>
      <c r="HK18" s="352"/>
      <c r="HL18" s="352"/>
      <c r="HM18" s="352"/>
      <c r="HN18" s="352"/>
      <c r="HO18" s="352"/>
      <c r="HP18" s="352"/>
      <c r="HQ18" s="352"/>
      <c r="HR18" s="352"/>
      <c r="HS18" s="352"/>
      <c r="HT18" s="352"/>
      <c r="HU18" s="352"/>
      <c r="HV18" s="352"/>
      <c r="HW18" s="352"/>
      <c r="HX18" s="352"/>
      <c r="HY18" s="352"/>
      <c r="HZ18" s="352"/>
      <c r="IA18" s="352"/>
      <c r="IB18" s="352"/>
      <c r="IC18" s="352"/>
      <c r="ID18" s="352"/>
      <c r="IE18" s="352"/>
      <c r="IF18" s="352"/>
      <c r="IG18" s="352"/>
      <c r="IH18" s="352"/>
      <c r="II18" s="352"/>
      <c r="IJ18" s="352"/>
      <c r="IK18" s="352"/>
      <c r="IL18" s="352"/>
      <c r="IM18" s="352"/>
      <c r="IN18" s="352"/>
      <c r="IO18" s="352"/>
      <c r="IP18" s="352"/>
      <c r="IQ18" s="352"/>
      <c r="IR18" s="352"/>
      <c r="IS18" s="352"/>
      <c r="IT18" s="352"/>
      <c r="IU18" s="352"/>
      <c r="IV18" s="352"/>
      <c r="IW18" s="352"/>
      <c r="IX18" s="352"/>
      <c r="IY18" s="352"/>
    </row>
    <row r="19" spans="1:259" ht="31.5">
      <c r="A19" s="375" t="s">
        <v>165</v>
      </c>
      <c r="B19" s="376">
        <v>116883</v>
      </c>
      <c r="C19" s="369">
        <f t="shared" ref="C19" si="10">SUM(C17,C18)</f>
        <v>102</v>
      </c>
      <c r="D19" s="209">
        <f t="shared" si="0"/>
        <v>210.92374425707757</v>
      </c>
      <c r="E19" s="377">
        <f>E17+E18</f>
        <v>15</v>
      </c>
      <c r="F19" s="209">
        <f t="shared" si="0"/>
        <v>31.018197684864347</v>
      </c>
      <c r="G19" s="378">
        <v>8</v>
      </c>
      <c r="H19" s="209">
        <v>16.543038765260988</v>
      </c>
      <c r="I19" s="377">
        <f>I17+I18</f>
        <v>5</v>
      </c>
      <c r="J19" s="209">
        <f t="shared" si="1"/>
        <v>10.339399228288116</v>
      </c>
      <c r="K19" s="377">
        <f>K17+K18</f>
        <v>10</v>
      </c>
      <c r="L19" s="209">
        <f t="shared" si="2"/>
        <v>20.678798456576232</v>
      </c>
      <c r="M19" s="377">
        <f>M17+M18</f>
        <v>39</v>
      </c>
      <c r="N19" s="209">
        <f t="shared" si="3"/>
        <v>80.647313980647297</v>
      </c>
      <c r="O19" s="377">
        <f>O17+O18</f>
        <v>3</v>
      </c>
      <c r="P19" s="209">
        <f t="shared" si="4"/>
        <v>6.2036395369728696</v>
      </c>
      <c r="Q19" s="377">
        <f>Q17+Q18</f>
        <v>13</v>
      </c>
      <c r="R19" s="209">
        <f t="shared" si="5"/>
        <v>26.8824379935491</v>
      </c>
      <c r="S19" s="377">
        <f>S17+S18</f>
        <v>5</v>
      </c>
      <c r="T19" s="209">
        <f t="shared" si="6"/>
        <v>10.339399228288116</v>
      </c>
      <c r="U19" s="370">
        <f>U17+U18</f>
        <v>20</v>
      </c>
      <c r="V19" s="209">
        <f t="shared" si="8"/>
        <v>41.357596913152463</v>
      </c>
      <c r="W19" s="374"/>
      <c r="X19" s="254"/>
    </row>
    <row r="20" spans="1:259" ht="40.5" customHeight="1">
      <c r="A20" s="379" t="s">
        <v>166</v>
      </c>
      <c r="B20" s="379"/>
      <c r="C20" s="380">
        <v>1</v>
      </c>
      <c r="D20" s="381"/>
      <c r="E20" s="382">
        <f>E19/$C19</f>
        <v>0.14705882352941177</v>
      </c>
      <c r="F20" s="382"/>
      <c r="G20" s="383" t="s">
        <v>167</v>
      </c>
      <c r="H20" s="384"/>
      <c r="I20" s="382">
        <f>I19/$C19</f>
        <v>4.9019607843137254E-2</v>
      </c>
      <c r="J20" s="382"/>
      <c r="K20" s="382">
        <f>K19/$C19</f>
        <v>9.8039215686274508E-2</v>
      </c>
      <c r="L20" s="382"/>
      <c r="M20" s="385">
        <f>M19/$C19</f>
        <v>0.38235294117647056</v>
      </c>
      <c r="N20" s="382"/>
      <c r="O20" s="382">
        <f>O19/$C19</f>
        <v>2.9411764705882353E-2</v>
      </c>
      <c r="P20" s="382"/>
      <c r="Q20" s="385">
        <f>Q19/$C19</f>
        <v>0.12745098039215685</v>
      </c>
      <c r="R20" s="382"/>
      <c r="S20" s="383" t="s">
        <v>168</v>
      </c>
      <c r="T20" s="384"/>
      <c r="U20" s="386">
        <f>U19/$C19</f>
        <v>0.19607843137254902</v>
      </c>
      <c r="V20" s="386"/>
      <c r="W20" s="254"/>
      <c r="X20" s="254"/>
    </row>
    <row r="21" spans="1:259" s="394" customFormat="1" ht="15.75" customHeight="1">
      <c r="A21" s="387" t="s">
        <v>169</v>
      </c>
      <c r="B21" s="388">
        <v>117482</v>
      </c>
      <c r="C21" s="389">
        <v>83</v>
      </c>
      <c r="D21" s="390">
        <v>170.75892477145433</v>
      </c>
      <c r="E21" s="389">
        <v>8</v>
      </c>
      <c r="F21" s="390">
        <v>16.458691544236562</v>
      </c>
      <c r="G21" s="391">
        <v>7</v>
      </c>
      <c r="H21" s="390">
        <v>14.401355101206992</v>
      </c>
      <c r="I21" s="389">
        <v>1</v>
      </c>
      <c r="J21" s="390">
        <v>2.0573364430295702</v>
      </c>
      <c r="K21" s="389">
        <v>10</v>
      </c>
      <c r="L21" s="390">
        <v>20.573364430295705</v>
      </c>
      <c r="M21" s="389">
        <v>27</v>
      </c>
      <c r="N21" s="390">
        <v>55.548083961798397</v>
      </c>
      <c r="O21" s="389">
        <v>3</v>
      </c>
      <c r="P21" s="390">
        <v>6.172009329088711</v>
      </c>
      <c r="Q21" s="389">
        <v>17</v>
      </c>
      <c r="R21" s="390">
        <v>34.9747195315027</v>
      </c>
      <c r="S21" s="389">
        <v>11</v>
      </c>
      <c r="T21" s="390">
        <v>22.630700873325274</v>
      </c>
      <c r="U21" s="392">
        <v>17</v>
      </c>
      <c r="V21" s="390">
        <v>34.9747195315027</v>
      </c>
      <c r="W21" s="393"/>
      <c r="X21" s="254"/>
      <c r="Y21" s="351"/>
      <c r="Z21" s="351"/>
      <c r="AA21" s="351"/>
      <c r="AB21" s="351"/>
      <c r="AC21" s="351"/>
      <c r="AD21" s="351"/>
      <c r="AE21" s="351"/>
      <c r="AF21" s="351"/>
      <c r="AG21" s="351"/>
      <c r="AH21" s="351"/>
      <c r="AI21" s="351"/>
      <c r="AJ21" s="351"/>
      <c r="AK21" s="351"/>
      <c r="AL21" s="351"/>
      <c r="AM21" s="351"/>
      <c r="AN21" s="351"/>
      <c r="AO21" s="351"/>
      <c r="AP21" s="351"/>
      <c r="AQ21" s="351"/>
      <c r="AR21" s="351"/>
      <c r="AS21" s="351"/>
      <c r="AT21" s="351"/>
      <c r="AU21" s="351"/>
      <c r="AV21" s="351"/>
      <c r="AW21" s="351"/>
      <c r="AX21" s="351"/>
      <c r="AY21" s="351"/>
      <c r="AZ21" s="351"/>
      <c r="BA21" s="351"/>
      <c r="BB21" s="351"/>
      <c r="BC21" s="351"/>
      <c r="BD21" s="351"/>
      <c r="BE21" s="351"/>
      <c r="BF21" s="351"/>
      <c r="BG21" s="351"/>
      <c r="BH21" s="351"/>
      <c r="BI21" s="351"/>
      <c r="BJ21" s="351"/>
      <c r="BK21" s="351"/>
      <c r="BL21" s="351"/>
      <c r="BM21" s="351"/>
      <c r="BN21" s="351"/>
      <c r="BO21" s="351"/>
      <c r="BP21" s="351"/>
      <c r="BQ21" s="351"/>
      <c r="BR21" s="351"/>
      <c r="BS21" s="351"/>
      <c r="BT21" s="351"/>
      <c r="BU21" s="351"/>
      <c r="BV21" s="351"/>
      <c r="BW21" s="351"/>
      <c r="BX21" s="351"/>
      <c r="BY21" s="351"/>
      <c r="BZ21" s="351"/>
      <c r="CA21" s="351"/>
      <c r="CB21" s="351"/>
      <c r="CC21" s="351"/>
      <c r="CD21" s="351"/>
      <c r="CE21" s="351"/>
      <c r="CF21" s="351"/>
      <c r="CG21" s="351"/>
      <c r="CH21" s="351"/>
      <c r="CI21" s="351"/>
      <c r="CJ21" s="351"/>
      <c r="CK21" s="351"/>
      <c r="CL21" s="351"/>
      <c r="CM21" s="351"/>
      <c r="CN21" s="351"/>
      <c r="CO21" s="351"/>
      <c r="CP21" s="351"/>
      <c r="CQ21" s="351"/>
      <c r="CR21" s="351"/>
      <c r="CS21" s="351"/>
      <c r="CT21" s="351"/>
      <c r="CU21" s="351"/>
      <c r="CV21" s="351"/>
      <c r="CW21" s="351"/>
      <c r="CX21" s="351"/>
      <c r="CY21" s="351"/>
      <c r="CZ21" s="351"/>
      <c r="DA21" s="351"/>
      <c r="DB21" s="351"/>
      <c r="DC21" s="351"/>
      <c r="DD21" s="351"/>
      <c r="DE21" s="351"/>
      <c r="DF21" s="351"/>
      <c r="DG21" s="351"/>
      <c r="DH21" s="351"/>
      <c r="DI21" s="351"/>
      <c r="DJ21" s="351"/>
      <c r="DK21" s="351"/>
      <c r="DL21" s="351"/>
      <c r="DM21" s="351"/>
      <c r="DN21" s="351"/>
      <c r="DO21" s="351"/>
      <c r="DP21" s="351"/>
      <c r="DQ21" s="351"/>
      <c r="DR21" s="351"/>
      <c r="DS21" s="351"/>
      <c r="DT21" s="351"/>
      <c r="DU21" s="351"/>
      <c r="DV21" s="351"/>
      <c r="DW21" s="351"/>
      <c r="DX21" s="351"/>
      <c r="DY21" s="351"/>
      <c r="DZ21" s="351"/>
      <c r="EA21" s="351"/>
      <c r="EB21" s="351"/>
      <c r="EC21" s="351"/>
      <c r="ED21" s="351"/>
      <c r="EE21" s="351"/>
      <c r="EF21" s="351"/>
      <c r="EG21" s="351"/>
      <c r="EH21" s="351"/>
      <c r="EI21" s="351"/>
      <c r="EJ21" s="351"/>
      <c r="EK21" s="351"/>
      <c r="EL21" s="351"/>
      <c r="EM21" s="351"/>
      <c r="EN21" s="351"/>
      <c r="EO21" s="351"/>
      <c r="EP21" s="351"/>
      <c r="EQ21" s="351"/>
      <c r="ER21" s="351"/>
      <c r="ES21" s="351"/>
      <c r="ET21" s="351"/>
      <c r="EU21" s="351"/>
      <c r="EV21" s="351"/>
      <c r="EW21" s="351"/>
      <c r="EX21" s="351"/>
      <c r="EY21" s="351"/>
      <c r="EZ21" s="351"/>
      <c r="FA21" s="351"/>
      <c r="FB21" s="351"/>
      <c r="FC21" s="351"/>
      <c r="FD21" s="351"/>
      <c r="FE21" s="351"/>
      <c r="FF21" s="351"/>
      <c r="FG21" s="351"/>
      <c r="FH21" s="351"/>
      <c r="FI21" s="351"/>
      <c r="FJ21" s="351"/>
      <c r="FK21" s="351"/>
      <c r="FL21" s="351"/>
      <c r="FM21" s="351"/>
      <c r="FN21" s="351"/>
      <c r="FO21" s="351"/>
      <c r="FP21" s="351"/>
      <c r="FQ21" s="351"/>
      <c r="FR21" s="351"/>
      <c r="FS21" s="351"/>
      <c r="FT21" s="351"/>
      <c r="FU21" s="351"/>
      <c r="FV21" s="351"/>
      <c r="FW21" s="351"/>
      <c r="FX21" s="351"/>
      <c r="FY21" s="351"/>
      <c r="FZ21" s="351"/>
      <c r="GA21" s="351"/>
      <c r="GB21" s="351"/>
      <c r="GC21" s="351"/>
      <c r="GD21" s="351"/>
      <c r="GE21" s="351"/>
      <c r="GF21" s="351"/>
      <c r="GG21" s="351"/>
      <c r="GH21" s="351"/>
      <c r="GI21" s="351"/>
      <c r="GJ21" s="351"/>
      <c r="GK21" s="351"/>
      <c r="GL21" s="351"/>
      <c r="GM21" s="351"/>
      <c r="GN21" s="351"/>
      <c r="GO21" s="351"/>
      <c r="GP21" s="351"/>
      <c r="GQ21" s="351"/>
      <c r="GR21" s="351"/>
      <c r="GS21" s="351"/>
      <c r="GT21" s="351"/>
      <c r="GU21" s="351"/>
      <c r="GV21" s="351"/>
      <c r="GW21" s="351"/>
      <c r="GX21" s="351"/>
      <c r="GY21" s="351"/>
      <c r="GZ21" s="351"/>
      <c r="HA21" s="351"/>
      <c r="HB21" s="351"/>
      <c r="HC21" s="351"/>
      <c r="HD21" s="351"/>
      <c r="HE21" s="351"/>
      <c r="HF21" s="351"/>
      <c r="HG21" s="351"/>
      <c r="HH21" s="351"/>
      <c r="HI21" s="351"/>
      <c r="HJ21" s="351"/>
      <c r="HK21" s="351"/>
      <c r="HL21" s="351"/>
      <c r="HM21" s="351"/>
      <c r="HN21" s="351"/>
      <c r="HO21" s="351"/>
      <c r="HP21" s="351"/>
      <c r="HQ21" s="351"/>
      <c r="HR21" s="351"/>
      <c r="HS21" s="351"/>
      <c r="HT21" s="351"/>
      <c r="HU21" s="351"/>
      <c r="HV21" s="351"/>
      <c r="HW21" s="351"/>
      <c r="HX21" s="351"/>
      <c r="HY21" s="351"/>
      <c r="HZ21" s="351"/>
      <c r="IA21" s="351"/>
      <c r="IB21" s="351"/>
      <c r="IC21" s="351"/>
      <c r="ID21" s="351"/>
      <c r="IE21" s="351"/>
      <c r="IF21" s="351"/>
      <c r="IG21" s="351"/>
      <c r="IH21" s="351"/>
      <c r="II21" s="351"/>
      <c r="IJ21" s="351"/>
      <c r="IK21" s="351"/>
      <c r="IL21" s="351"/>
      <c r="IM21" s="351"/>
      <c r="IN21" s="351"/>
      <c r="IO21" s="351"/>
      <c r="IP21" s="351"/>
      <c r="IQ21" s="351"/>
      <c r="IR21" s="351"/>
      <c r="IS21" s="351"/>
      <c r="IT21" s="351"/>
      <c r="IU21" s="351"/>
      <c r="IV21" s="351"/>
      <c r="IW21" s="351"/>
      <c r="IX21" s="351"/>
      <c r="IY21" s="351"/>
    </row>
    <row r="22" spans="1:259" ht="15.75" customHeight="1">
      <c r="A22" s="395" t="s">
        <v>170</v>
      </c>
      <c r="B22" s="396"/>
      <c r="C22" s="397">
        <f>C19-C21</f>
        <v>19</v>
      </c>
      <c r="D22" s="398">
        <f>(D19/D21)-100%</f>
        <v>0.23521358862724329</v>
      </c>
      <c r="E22" s="397">
        <f>E19-E21</f>
        <v>7</v>
      </c>
      <c r="F22" s="398">
        <f>(F19/F21)-100%</f>
        <v>0.88460896794230126</v>
      </c>
      <c r="G22" s="397">
        <f>G19-G21</f>
        <v>1</v>
      </c>
      <c r="H22" s="398">
        <f>(H19/H21)-100%</f>
        <v>0.14871403760292656</v>
      </c>
      <c r="I22" s="397">
        <f>I19-I21</f>
        <v>4</v>
      </c>
      <c r="J22" s="398">
        <f>(J19/J21)-100%</f>
        <v>4.0256239145128037</v>
      </c>
      <c r="K22" s="397">
        <f>K19-K21</f>
        <v>0</v>
      </c>
      <c r="L22" s="398">
        <f>(L19/L21)-100%</f>
        <v>5.1247829025604652E-3</v>
      </c>
      <c r="M22" s="397">
        <f>M19-M21</f>
        <v>12</v>
      </c>
      <c r="N22" s="398">
        <f>(N19/N21)-100%</f>
        <v>0.45184690863703203</v>
      </c>
      <c r="O22" s="397">
        <f>O19-O21</f>
        <v>0</v>
      </c>
      <c r="P22" s="398">
        <f>(P19/P21)-100%</f>
        <v>5.1247829025606872E-3</v>
      </c>
      <c r="Q22" s="397">
        <f>Q19-Q21</f>
        <v>-4</v>
      </c>
      <c r="R22" s="398">
        <f>(R19/R21)-100%</f>
        <v>-0.23137516601568908</v>
      </c>
      <c r="S22" s="397">
        <f>S19-S21</f>
        <v>-6</v>
      </c>
      <c r="T22" s="398">
        <f>(T19/T21)-100%</f>
        <v>-0.54312509868065428</v>
      </c>
      <c r="U22" s="397">
        <f>U19-U21</f>
        <v>3</v>
      </c>
      <c r="V22" s="398">
        <f>(V19/V21)-100%</f>
        <v>0.18249974459124774</v>
      </c>
    </row>
    <row r="23" spans="1:259" s="404" customFormat="1" ht="15" customHeight="1">
      <c r="A23" s="399" t="s">
        <v>171</v>
      </c>
      <c r="B23" s="400"/>
      <c r="C23" s="401">
        <v>101</v>
      </c>
      <c r="D23" s="402">
        <v>204.8101862768215</v>
      </c>
      <c r="E23" s="401">
        <v>15</v>
      </c>
      <c r="F23" s="402">
        <v>30.417354397547747</v>
      </c>
      <c r="G23" s="403">
        <v>11</v>
      </c>
      <c r="H23" s="402">
        <v>22.3</v>
      </c>
      <c r="I23" s="401">
        <v>4</v>
      </c>
      <c r="J23" s="402">
        <v>8.1112945060127331</v>
      </c>
      <c r="K23" s="401">
        <v>10</v>
      </c>
      <c r="L23" s="402">
        <v>20.278236265031833</v>
      </c>
      <c r="M23" s="401">
        <v>36</v>
      </c>
      <c r="N23" s="402">
        <v>73.00165055411459</v>
      </c>
      <c r="O23" s="401">
        <v>1</v>
      </c>
      <c r="P23" s="402">
        <v>2.0278236265031833</v>
      </c>
      <c r="Q23" s="401">
        <v>21</v>
      </c>
      <c r="R23" s="402">
        <v>42.584296156566843</v>
      </c>
      <c r="S23" s="401">
        <v>11</v>
      </c>
      <c r="T23" s="402">
        <v>22.306059891535014</v>
      </c>
      <c r="U23" s="401">
        <v>14</v>
      </c>
      <c r="V23" s="402">
        <v>28.389530771044566</v>
      </c>
      <c r="W23" s="351"/>
      <c r="X23" s="351"/>
      <c r="Y23" s="351"/>
      <c r="Z23" s="351"/>
      <c r="AA23" s="351"/>
      <c r="AB23" s="351"/>
      <c r="AC23" s="351"/>
      <c r="AD23" s="351"/>
      <c r="AE23" s="351"/>
      <c r="AF23" s="351"/>
      <c r="AG23" s="351"/>
      <c r="AH23" s="351"/>
      <c r="AI23" s="351"/>
      <c r="AJ23" s="351"/>
      <c r="AK23" s="351"/>
      <c r="AL23" s="351"/>
      <c r="AM23" s="351"/>
      <c r="AN23" s="351"/>
      <c r="AO23" s="351"/>
      <c r="AP23" s="351"/>
      <c r="AQ23" s="351"/>
      <c r="AR23" s="351"/>
      <c r="AS23" s="351"/>
      <c r="AT23" s="351"/>
      <c r="AU23" s="351"/>
      <c r="AV23" s="351"/>
      <c r="AW23" s="351"/>
      <c r="AX23" s="351"/>
      <c r="AY23" s="351"/>
      <c r="AZ23" s="351"/>
      <c r="BA23" s="351"/>
      <c r="BB23" s="351"/>
      <c r="BC23" s="351"/>
      <c r="BD23" s="351"/>
      <c r="BE23" s="351"/>
      <c r="BF23" s="351"/>
      <c r="BG23" s="351"/>
      <c r="BH23" s="351"/>
      <c r="BI23" s="351"/>
      <c r="BJ23" s="351"/>
      <c r="BK23" s="351"/>
      <c r="BL23" s="351"/>
      <c r="BM23" s="351"/>
      <c r="BN23" s="351"/>
      <c r="BO23" s="351"/>
      <c r="BP23" s="351"/>
      <c r="BQ23" s="351"/>
      <c r="BR23" s="351"/>
      <c r="BS23" s="351"/>
      <c r="BT23" s="351"/>
      <c r="BU23" s="351"/>
      <c r="BV23" s="351"/>
      <c r="BW23" s="351"/>
      <c r="BX23" s="351"/>
      <c r="BY23" s="351"/>
      <c r="BZ23" s="351"/>
      <c r="CA23" s="351"/>
      <c r="CB23" s="351"/>
      <c r="CC23" s="351"/>
      <c r="CD23" s="351"/>
      <c r="CE23" s="351"/>
      <c r="CF23" s="351"/>
      <c r="CG23" s="351"/>
      <c r="CH23" s="351"/>
      <c r="CI23" s="351"/>
      <c r="CJ23" s="351"/>
      <c r="CK23" s="351"/>
      <c r="CL23" s="351"/>
      <c r="CM23" s="351"/>
      <c r="CN23" s="351"/>
      <c r="CO23" s="351"/>
      <c r="CP23" s="351"/>
      <c r="CQ23" s="351"/>
      <c r="CR23" s="351"/>
      <c r="CS23" s="351"/>
      <c r="CT23" s="351"/>
      <c r="CU23" s="351"/>
      <c r="CV23" s="351"/>
      <c r="CW23" s="351"/>
      <c r="CX23" s="351"/>
      <c r="CY23" s="351"/>
      <c r="CZ23" s="351"/>
      <c r="DA23" s="351"/>
      <c r="DB23" s="351"/>
      <c r="DC23" s="351"/>
      <c r="DD23" s="351"/>
      <c r="DE23" s="351"/>
      <c r="DF23" s="351"/>
      <c r="DG23" s="351"/>
      <c r="DH23" s="351"/>
      <c r="DI23" s="351"/>
      <c r="DJ23" s="351"/>
      <c r="DK23" s="351"/>
      <c r="DL23" s="351"/>
      <c r="DM23" s="351"/>
      <c r="DN23" s="351"/>
      <c r="DO23" s="351"/>
      <c r="DP23" s="351"/>
      <c r="DQ23" s="351"/>
      <c r="DR23" s="351"/>
      <c r="DS23" s="351"/>
      <c r="DT23" s="351"/>
      <c r="DU23" s="351"/>
      <c r="DV23" s="351"/>
      <c r="DW23" s="351"/>
      <c r="DX23" s="351"/>
      <c r="DY23" s="351"/>
      <c r="DZ23" s="351"/>
      <c r="EA23" s="351"/>
      <c r="EB23" s="351"/>
      <c r="EC23" s="351"/>
      <c r="ED23" s="351"/>
      <c r="EE23" s="351"/>
      <c r="EF23" s="351"/>
      <c r="EG23" s="351"/>
      <c r="EH23" s="351"/>
      <c r="EI23" s="351"/>
      <c r="EJ23" s="351"/>
      <c r="EK23" s="351"/>
      <c r="EL23" s="351"/>
      <c r="EM23" s="351"/>
      <c r="EN23" s="351"/>
      <c r="EO23" s="351"/>
      <c r="EP23" s="351"/>
      <c r="EQ23" s="351"/>
      <c r="ER23" s="351"/>
      <c r="ES23" s="351"/>
      <c r="ET23" s="351"/>
      <c r="EU23" s="351"/>
      <c r="EV23" s="351"/>
      <c r="EW23" s="351"/>
      <c r="EX23" s="351"/>
      <c r="EY23" s="351"/>
      <c r="EZ23" s="351"/>
      <c r="FA23" s="351"/>
      <c r="FB23" s="351"/>
      <c r="FC23" s="351"/>
      <c r="FD23" s="351"/>
      <c r="FE23" s="351"/>
      <c r="FF23" s="351"/>
      <c r="FG23" s="351"/>
      <c r="FH23" s="351"/>
      <c r="FI23" s="351"/>
      <c r="FJ23" s="351"/>
      <c r="FK23" s="351"/>
      <c r="FL23" s="351"/>
      <c r="FM23" s="351"/>
      <c r="FN23" s="351"/>
      <c r="FO23" s="351"/>
      <c r="FP23" s="351"/>
      <c r="FQ23" s="351"/>
      <c r="FR23" s="351"/>
      <c r="FS23" s="351"/>
      <c r="FT23" s="351"/>
      <c r="FU23" s="351"/>
      <c r="FV23" s="351"/>
      <c r="FW23" s="351"/>
      <c r="FX23" s="351"/>
      <c r="FY23" s="351"/>
      <c r="FZ23" s="351"/>
      <c r="GA23" s="351"/>
      <c r="GB23" s="351"/>
      <c r="GC23" s="351"/>
      <c r="GD23" s="351"/>
      <c r="GE23" s="351"/>
      <c r="GF23" s="351"/>
      <c r="GG23" s="351"/>
      <c r="GH23" s="351"/>
      <c r="GI23" s="351"/>
      <c r="GJ23" s="351"/>
      <c r="GK23" s="351"/>
      <c r="GL23" s="351"/>
      <c r="GM23" s="351"/>
      <c r="GN23" s="351"/>
      <c r="GO23" s="351"/>
      <c r="GP23" s="351"/>
      <c r="GQ23" s="351"/>
      <c r="GR23" s="351"/>
      <c r="GS23" s="351"/>
      <c r="GT23" s="351"/>
      <c r="GU23" s="351"/>
      <c r="GV23" s="351"/>
      <c r="GW23" s="351"/>
      <c r="GX23" s="351"/>
      <c r="GY23" s="351"/>
      <c r="GZ23" s="351"/>
      <c r="HA23" s="351"/>
      <c r="HB23" s="351"/>
      <c r="HC23" s="351"/>
      <c r="HD23" s="351"/>
      <c r="HE23" s="351"/>
      <c r="HF23" s="351"/>
      <c r="HG23" s="351"/>
      <c r="HH23" s="351"/>
      <c r="HI23" s="351"/>
      <c r="HJ23" s="351"/>
      <c r="HK23" s="351"/>
      <c r="HL23" s="351"/>
      <c r="HM23" s="351"/>
      <c r="HN23" s="351"/>
      <c r="HO23" s="351"/>
      <c r="HP23" s="351"/>
      <c r="HQ23" s="351"/>
      <c r="HR23" s="351"/>
      <c r="HS23" s="351"/>
      <c r="HT23" s="351"/>
      <c r="HU23" s="351"/>
      <c r="HV23" s="351"/>
      <c r="HW23" s="351"/>
      <c r="HX23" s="351"/>
      <c r="HY23" s="351"/>
      <c r="HZ23" s="351"/>
      <c r="IA23" s="351"/>
      <c r="IB23" s="351"/>
      <c r="IC23" s="351"/>
      <c r="ID23" s="351"/>
      <c r="IE23" s="351"/>
      <c r="IF23" s="351"/>
      <c r="IG23" s="351"/>
      <c r="IH23" s="351"/>
      <c r="II23" s="351"/>
      <c r="IJ23" s="351"/>
      <c r="IK23" s="351"/>
      <c r="IL23" s="351"/>
      <c r="IM23" s="351"/>
      <c r="IN23" s="351"/>
      <c r="IO23" s="351"/>
      <c r="IP23" s="351"/>
      <c r="IQ23" s="351"/>
      <c r="IR23" s="351"/>
      <c r="IS23" s="351"/>
      <c r="IT23" s="351"/>
      <c r="IU23" s="351"/>
      <c r="IV23" s="351"/>
      <c r="IW23" s="351"/>
      <c r="IX23" s="351"/>
      <c r="IY23" s="351"/>
    </row>
    <row r="24" spans="1:259" s="404" customFormat="1" ht="15" customHeight="1">
      <c r="A24" s="399" t="s">
        <v>172</v>
      </c>
      <c r="B24" s="405"/>
      <c r="C24" s="401">
        <v>141</v>
      </c>
      <c r="D24" s="402">
        <v>284.8163469976181</v>
      </c>
      <c r="E24" s="401">
        <v>13</v>
      </c>
      <c r="F24" s="402">
        <v>26.259663198361956</v>
      </c>
      <c r="G24" s="406">
        <v>12</v>
      </c>
      <c r="H24" s="402">
        <v>24.239689106180265</v>
      </c>
      <c r="I24" s="401">
        <v>6</v>
      </c>
      <c r="J24" s="402">
        <v>12.119844553090132</v>
      </c>
      <c r="K24" s="401">
        <v>18</v>
      </c>
      <c r="L24" s="402">
        <v>36.359533659270397</v>
      </c>
      <c r="M24" s="401">
        <v>49</v>
      </c>
      <c r="N24" s="402">
        <v>98.978730516902758</v>
      </c>
      <c r="O24" s="401">
        <v>7</v>
      </c>
      <c r="P24" s="402">
        <v>14.139818645271824</v>
      </c>
      <c r="Q24" s="401">
        <v>30</v>
      </c>
      <c r="R24" s="402">
        <v>60.599222765450669</v>
      </c>
      <c r="S24" s="401">
        <v>19</v>
      </c>
      <c r="T24" s="402">
        <v>38.379507751452088</v>
      </c>
      <c r="U24" s="401">
        <v>18</v>
      </c>
      <c r="V24" s="402">
        <v>36.359533659270397</v>
      </c>
      <c r="W24" s="351"/>
      <c r="X24" s="351"/>
      <c r="Y24" s="351"/>
      <c r="Z24" s="351"/>
      <c r="AA24" s="351"/>
      <c r="AB24" s="351"/>
      <c r="AC24" s="351"/>
      <c r="AD24" s="351"/>
      <c r="AE24" s="351"/>
      <c r="AF24" s="351"/>
      <c r="AG24" s="351"/>
      <c r="AH24" s="351"/>
      <c r="AI24" s="351"/>
      <c r="AJ24" s="351"/>
      <c r="AK24" s="351"/>
      <c r="AL24" s="351"/>
      <c r="AM24" s="351"/>
      <c r="AN24" s="351"/>
      <c r="AO24" s="351"/>
      <c r="AP24" s="351"/>
      <c r="AQ24" s="351"/>
      <c r="AR24" s="351"/>
      <c r="AS24" s="351"/>
      <c r="AT24" s="351"/>
      <c r="AU24" s="351"/>
      <c r="AV24" s="351"/>
      <c r="AW24" s="351"/>
      <c r="AX24" s="351"/>
      <c r="AY24" s="351"/>
      <c r="AZ24" s="351"/>
      <c r="BA24" s="351"/>
      <c r="BB24" s="351"/>
      <c r="BC24" s="351"/>
      <c r="BD24" s="351"/>
      <c r="BE24" s="351"/>
      <c r="BF24" s="351"/>
      <c r="BG24" s="351"/>
      <c r="BH24" s="351"/>
      <c r="BI24" s="351"/>
      <c r="BJ24" s="351"/>
      <c r="BK24" s="351"/>
      <c r="BL24" s="351"/>
      <c r="BM24" s="351"/>
      <c r="BN24" s="351"/>
      <c r="BO24" s="351"/>
      <c r="BP24" s="351"/>
      <c r="BQ24" s="351"/>
      <c r="BR24" s="351"/>
      <c r="BS24" s="351"/>
      <c r="BT24" s="351"/>
      <c r="BU24" s="351"/>
      <c r="BV24" s="351"/>
      <c r="BW24" s="351"/>
      <c r="BX24" s="351"/>
      <c r="BY24" s="351"/>
      <c r="BZ24" s="351"/>
      <c r="CA24" s="351"/>
      <c r="CB24" s="351"/>
      <c r="CC24" s="351"/>
      <c r="CD24" s="351"/>
      <c r="CE24" s="351"/>
      <c r="CF24" s="351"/>
      <c r="CG24" s="351"/>
      <c r="CH24" s="351"/>
      <c r="CI24" s="351"/>
      <c r="CJ24" s="351"/>
      <c r="CK24" s="351"/>
      <c r="CL24" s="351"/>
      <c r="CM24" s="351"/>
      <c r="CN24" s="351"/>
      <c r="CO24" s="351"/>
      <c r="CP24" s="351"/>
      <c r="CQ24" s="351"/>
      <c r="CR24" s="351"/>
      <c r="CS24" s="351"/>
      <c r="CT24" s="351"/>
      <c r="CU24" s="351"/>
      <c r="CV24" s="351"/>
      <c r="CW24" s="351"/>
      <c r="CX24" s="351"/>
      <c r="CY24" s="351"/>
      <c r="CZ24" s="351"/>
      <c r="DA24" s="351"/>
      <c r="DB24" s="351"/>
      <c r="DC24" s="351"/>
      <c r="DD24" s="351"/>
      <c r="DE24" s="351"/>
      <c r="DF24" s="351"/>
      <c r="DG24" s="351"/>
      <c r="DH24" s="351"/>
      <c r="DI24" s="351"/>
      <c r="DJ24" s="351"/>
      <c r="DK24" s="351"/>
      <c r="DL24" s="351"/>
      <c r="DM24" s="351"/>
      <c r="DN24" s="351"/>
      <c r="DO24" s="351"/>
      <c r="DP24" s="351"/>
      <c r="DQ24" s="351"/>
      <c r="DR24" s="351"/>
      <c r="DS24" s="351"/>
      <c r="DT24" s="351"/>
      <c r="DU24" s="351"/>
      <c r="DV24" s="351"/>
      <c r="DW24" s="351"/>
      <c r="DX24" s="351"/>
      <c r="DY24" s="351"/>
      <c r="DZ24" s="351"/>
      <c r="EA24" s="351"/>
      <c r="EB24" s="351"/>
      <c r="EC24" s="351"/>
      <c r="ED24" s="351"/>
      <c r="EE24" s="351"/>
      <c r="EF24" s="351"/>
      <c r="EG24" s="351"/>
      <c r="EH24" s="351"/>
      <c r="EI24" s="351"/>
      <c r="EJ24" s="351"/>
      <c r="EK24" s="351"/>
      <c r="EL24" s="351"/>
      <c r="EM24" s="351"/>
      <c r="EN24" s="351"/>
      <c r="EO24" s="351"/>
      <c r="EP24" s="351"/>
      <c r="EQ24" s="351"/>
      <c r="ER24" s="351"/>
      <c r="ES24" s="351"/>
      <c r="ET24" s="351"/>
      <c r="EU24" s="351"/>
      <c r="EV24" s="351"/>
      <c r="EW24" s="351"/>
      <c r="EX24" s="351"/>
      <c r="EY24" s="351"/>
      <c r="EZ24" s="351"/>
      <c r="FA24" s="351"/>
      <c r="FB24" s="351"/>
      <c r="FC24" s="351"/>
      <c r="FD24" s="351"/>
      <c r="FE24" s="351"/>
      <c r="FF24" s="351"/>
      <c r="FG24" s="351"/>
      <c r="FH24" s="351"/>
      <c r="FI24" s="351"/>
      <c r="FJ24" s="351"/>
      <c r="FK24" s="351"/>
      <c r="FL24" s="351"/>
      <c r="FM24" s="351"/>
      <c r="FN24" s="351"/>
      <c r="FO24" s="351"/>
      <c r="FP24" s="351"/>
      <c r="FQ24" s="351"/>
      <c r="FR24" s="351"/>
      <c r="FS24" s="351"/>
      <c r="FT24" s="351"/>
      <c r="FU24" s="351"/>
      <c r="FV24" s="351"/>
      <c r="FW24" s="351"/>
      <c r="FX24" s="351"/>
      <c r="FY24" s="351"/>
      <c r="FZ24" s="351"/>
      <c r="GA24" s="351"/>
      <c r="GB24" s="351"/>
      <c r="GC24" s="351"/>
      <c r="GD24" s="351"/>
      <c r="GE24" s="351"/>
      <c r="GF24" s="351"/>
      <c r="GG24" s="351"/>
      <c r="GH24" s="351"/>
      <c r="GI24" s="351"/>
      <c r="GJ24" s="351"/>
      <c r="GK24" s="351"/>
      <c r="GL24" s="351"/>
      <c r="GM24" s="351"/>
      <c r="GN24" s="351"/>
      <c r="GO24" s="351"/>
      <c r="GP24" s="351"/>
      <c r="GQ24" s="351"/>
      <c r="GR24" s="351"/>
      <c r="GS24" s="351"/>
      <c r="GT24" s="351"/>
      <c r="GU24" s="351"/>
      <c r="GV24" s="351"/>
      <c r="GW24" s="351"/>
      <c r="GX24" s="351"/>
      <c r="GY24" s="351"/>
      <c r="GZ24" s="351"/>
      <c r="HA24" s="351"/>
      <c r="HB24" s="351"/>
      <c r="HC24" s="351"/>
      <c r="HD24" s="351"/>
      <c r="HE24" s="351"/>
      <c r="HF24" s="351"/>
      <c r="HG24" s="351"/>
      <c r="HH24" s="351"/>
      <c r="HI24" s="351"/>
      <c r="HJ24" s="351"/>
      <c r="HK24" s="351"/>
      <c r="HL24" s="351"/>
      <c r="HM24" s="351"/>
      <c r="HN24" s="351"/>
      <c r="HO24" s="351"/>
      <c r="HP24" s="351"/>
      <c r="HQ24" s="351"/>
      <c r="HR24" s="351"/>
      <c r="HS24" s="351"/>
      <c r="HT24" s="351"/>
      <c r="HU24" s="351"/>
      <c r="HV24" s="351"/>
      <c r="HW24" s="351"/>
      <c r="HX24" s="351"/>
      <c r="HY24" s="351"/>
      <c r="HZ24" s="351"/>
      <c r="IA24" s="351"/>
      <c r="IB24" s="351"/>
      <c r="IC24" s="351"/>
      <c r="ID24" s="351"/>
      <c r="IE24" s="351"/>
      <c r="IF24" s="351"/>
      <c r="IG24" s="351"/>
      <c r="IH24" s="351"/>
      <c r="II24" s="351"/>
      <c r="IJ24" s="351"/>
      <c r="IK24" s="351"/>
      <c r="IL24" s="351"/>
      <c r="IM24" s="351"/>
      <c r="IN24" s="351"/>
      <c r="IO24" s="351"/>
      <c r="IP24" s="351"/>
      <c r="IQ24" s="351"/>
      <c r="IR24" s="351"/>
      <c r="IS24" s="351"/>
      <c r="IT24" s="351"/>
      <c r="IU24" s="351"/>
      <c r="IV24" s="351"/>
      <c r="IW24" s="351"/>
      <c r="IX24" s="351"/>
      <c r="IY24" s="351"/>
    </row>
    <row r="25" spans="1:259" ht="15" customHeight="1"/>
    <row r="26" spans="1:259" ht="15" customHeight="1"/>
  </sheetData>
  <mergeCells count="37">
    <mergeCell ref="V5:V6"/>
    <mergeCell ref="G20:H20"/>
    <mergeCell ref="S20:T20"/>
    <mergeCell ref="A22:B22"/>
    <mergeCell ref="A23:B23"/>
    <mergeCell ref="P5:P6"/>
    <mergeCell ref="Q5:Q6"/>
    <mergeCell ref="R5:R6"/>
    <mergeCell ref="S5:T5"/>
    <mergeCell ref="U5:U6"/>
    <mergeCell ref="A2:V2"/>
    <mergeCell ref="A4:A6"/>
    <mergeCell ref="B4:B6"/>
    <mergeCell ref="C4:D4"/>
    <mergeCell ref="E4:F4"/>
    <mergeCell ref="G4:H4"/>
    <mergeCell ref="I4:J4"/>
    <mergeCell ref="K4:L4"/>
    <mergeCell ref="M4:N4"/>
    <mergeCell ref="O4:P4"/>
    <mergeCell ref="Q4:T4"/>
    <mergeCell ref="U4:V4"/>
    <mergeCell ref="C5:C6"/>
    <mergeCell ref="D5:D6"/>
    <mergeCell ref="E5:E6"/>
    <mergeCell ref="F5:F6"/>
    <mergeCell ref="A20:B20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A24:B24"/>
  </mergeCells>
  <dataValidations count="1">
    <dataValidation allowBlank="1" showErrorMessage="1" sqref="B18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Демографя .Ест. дв-е</vt:lpstr>
      <vt:lpstr>Структура смертности по классам</vt:lpstr>
      <vt:lpstr>Структура смертности по кл 2</vt:lpstr>
      <vt:lpstr>Травмы</vt:lpstr>
      <vt:lpstr>Травмы трудосп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Докторова</dc:creator>
  <cp:lastModifiedBy>Докторова</cp:lastModifiedBy>
  <dcterms:created xsi:type="dcterms:W3CDTF">2018-07-23T03:07:55Z</dcterms:created>
  <dcterms:modified xsi:type="dcterms:W3CDTF">2018-07-23T03:46:28Z</dcterms:modified>
</cp:coreProperties>
</file>